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inance\2014 - 2015 Finance\Website\"/>
    </mc:Choice>
  </mc:AlternateContent>
  <bookViews>
    <workbookView xWindow="0" yWindow="0" windowWidth="11490" windowHeight="4650" tabRatio="724"/>
  </bookViews>
  <sheets>
    <sheet name="Proposed" sheetId="13" r:id="rId1"/>
    <sheet name="Approved" sheetId="16" r:id="rId2"/>
    <sheet name="BOG Fall Spring On" sheetId="11" r:id="rId3"/>
    <sheet name="BOG Fall Spring Off" sheetId="3" r:id="rId4"/>
    <sheet name="BOG Summer On" sheetId="4" r:id="rId5"/>
    <sheet name="BOG Summer Off" sheetId="5" r:id="rId6"/>
    <sheet name="FY14 PVM, Fr, So, Jr &amp; Sr" sheetId="10" r:id="rId7"/>
    <sheet name="BOG Fall Spring On_COA" sheetId="15" r:id="rId8"/>
  </sheets>
  <externalReferences>
    <externalReference r:id="rId9"/>
    <externalReference r:id="rId10"/>
  </externalReferences>
  <definedNames>
    <definedName name="__123Graph_A" localSheetId="1" hidden="1">[1]tuit97_compare!#REF!</definedName>
    <definedName name="__123Graph_A" localSheetId="2" hidden="1">[1]tuit97_compare!#REF!</definedName>
    <definedName name="__123Graph_A" localSheetId="7" hidden="1">[1]tuit97_compare!#REF!</definedName>
    <definedName name="__123Graph_A" localSheetId="0" hidden="1">[1]tuit97_compare!#REF!</definedName>
    <definedName name="__123Graph_A" hidden="1">[1]tuit97_compare!#REF!</definedName>
    <definedName name="__123Graph_E" localSheetId="1" hidden="1">[2]Worksheet!#REF!</definedName>
    <definedName name="__123Graph_E" localSheetId="2" hidden="1">[2]Worksheet!#REF!</definedName>
    <definedName name="__123Graph_E" localSheetId="7" hidden="1">[2]Worksheet!#REF!</definedName>
    <definedName name="__123Graph_E" localSheetId="0" hidden="1">[2]Worksheet!#REF!</definedName>
    <definedName name="__123Graph_E" hidden="1">[2]Worksheet!#REF!</definedName>
    <definedName name="_Fill" localSheetId="1" hidden="1">#REF!</definedName>
    <definedName name="_Fill" localSheetId="2" hidden="1">#REF!</definedName>
    <definedName name="_Fill" localSheetId="7" hidden="1">#REF!</definedName>
    <definedName name="_Fill" localSheetId="0" hidden="1">#REF!</definedName>
    <definedName name="_Fill" hidden="1">#REF!</definedName>
    <definedName name="_Key1" localSheetId="1" hidden="1">#REF!</definedName>
    <definedName name="_Key1" localSheetId="2" hidden="1">#REF!</definedName>
    <definedName name="_Key1" localSheetId="7" hidden="1">#REF!</definedName>
    <definedName name="_Key1" localSheetId="0" hidden="1">#REF!</definedName>
    <definedName name="_Key1" hidden="1">#REF!</definedName>
    <definedName name="_Key2" localSheetId="1" hidden="1">#REF!</definedName>
    <definedName name="_Key2" localSheetId="2" hidden="1">#REF!</definedName>
    <definedName name="_Key2" localSheetId="7" hidden="1">#REF!</definedName>
    <definedName name="_Key2" localSheetId="0" hidden="1">#REF!</definedName>
    <definedName name="_Key2" hidden="1">#REF!</definedName>
    <definedName name="_Order1" hidden="1">0</definedName>
    <definedName name="_Order2" hidden="1">0</definedName>
    <definedName name="_Sort" localSheetId="1" hidden="1">#REF!</definedName>
    <definedName name="_Sort" localSheetId="2" hidden="1">#REF!</definedName>
    <definedName name="_Sort" localSheetId="7" hidden="1">#REF!</definedName>
    <definedName name="_Sort" localSheetId="0" hidden="1">#REF!</definedName>
    <definedName name="_Sort" hidden="1">#REF!</definedName>
    <definedName name="new" localSheetId="1" hidden="1">[1]Ovhd97_orig!#REF!</definedName>
    <definedName name="new" localSheetId="2" hidden="1">[1]Ovhd97_orig!#REF!</definedName>
    <definedName name="new" localSheetId="7" hidden="1">[1]Ovhd97_orig!#REF!</definedName>
    <definedName name="new" localSheetId="0" hidden="1">[1]Ovhd97_orig!#REF!</definedName>
    <definedName name="new" hidden="1">[1]Ovhd97_orig!#REF!</definedName>
    <definedName name="Z_029D1105_D7FA_42D6_8694_9A9BED1CFE76_.wvu.PrintArea" localSheetId="6" hidden="1">'FY14 PVM, Fr, So, Jr &amp; Sr'!$A$1:$H$44</definedName>
    <definedName name="Z_140AD8AA_CE78_47B2_90CD_BB08F559781B_.wvu.PrintArea" localSheetId="6" hidden="1">'FY14 PVM, Fr, So, Jr &amp; Sr'!$A$1:$H$44</definedName>
    <definedName name="Z_32E4880E_727F_4DAF_AB1D_F5D68BCC15C6_.wvu.PrintArea" localSheetId="6" hidden="1">'FY14 PVM, Fr, So, Jr &amp; Sr'!$A$1:$H$44</definedName>
    <definedName name="Z_79478D98_7EFD_4336_9C6B_470CB3C35CCA_.wvu.PrintArea" localSheetId="6" hidden="1">'FY14 PVM, Fr, So, Jr &amp; Sr'!$A$1:$H$44</definedName>
    <definedName name="Z_7C3D9489_3BD7_4916_B6E9_AED1FB4861C2_.wvu.PrintArea" localSheetId="6" hidden="1">'FY14 PVM, Fr, So, Jr &amp; Sr'!$A$1:$H$44</definedName>
    <definedName name="Z_8B0EAE88_1685_478A_9209_5197CEFD013E_.wvu.PrintArea" localSheetId="6" hidden="1">'FY14 PVM, Fr, So, Jr &amp; Sr'!$A$1:$H$44</definedName>
    <definedName name="Z_9D626AA3_6362_4443_A031_CD01CC1CC7D7_.wvu.PrintArea" localSheetId="6" hidden="1">'FY14 PVM, Fr, So, Jr &amp; Sr'!$A$1:$H$44</definedName>
    <definedName name="Z_C57A5793_9263_4E67_AA39_D32CBBB5F1FE_.wvu.PrintArea" localSheetId="6" hidden="1">'FY14 PVM, Fr, So, Jr &amp; Sr'!$A$1:$H$44</definedName>
  </definedNames>
  <calcPr calcId="152511"/>
</workbook>
</file>

<file path=xl/calcChain.xml><?xml version="1.0" encoding="utf-8"?>
<calcChain xmlns="http://schemas.openxmlformats.org/spreadsheetml/2006/main">
  <c r="F7" i="16" l="1"/>
  <c r="B7" i="16"/>
  <c r="F44" i="4" l="1"/>
  <c r="B44" i="4"/>
  <c r="F47" i="11"/>
  <c r="B47" i="11"/>
  <c r="D47" i="11" l="1"/>
  <c r="D44" i="4"/>
  <c r="H47" i="11"/>
  <c r="H44" i="4" l="1"/>
  <c r="F32" i="4"/>
  <c r="D32" i="4" s="1"/>
  <c r="H32" i="4" s="1"/>
  <c r="F35" i="11"/>
  <c r="D35" i="11" s="1"/>
  <c r="H35" i="11" s="1"/>
  <c r="B51" i="15" l="1"/>
  <c r="B50" i="15"/>
  <c r="B49" i="15"/>
  <c r="B48" i="15"/>
  <c r="B46" i="15"/>
  <c r="B41" i="15"/>
  <c r="B40" i="15"/>
  <c r="B37" i="15"/>
  <c r="B36" i="15"/>
  <c r="B35" i="15"/>
  <c r="B34" i="15"/>
  <c r="B33" i="15"/>
  <c r="B32" i="15"/>
  <c r="B31" i="15"/>
  <c r="B30" i="15"/>
  <c r="B29" i="15"/>
  <c r="B27" i="15"/>
  <c r="B26" i="15"/>
  <c r="B25" i="15"/>
  <c r="B23" i="15"/>
  <c r="B22" i="15"/>
  <c r="B20" i="15"/>
  <c r="B19" i="15"/>
  <c r="B18" i="15"/>
  <c r="B16" i="15"/>
  <c r="B15" i="15"/>
  <c r="B14" i="15"/>
  <c r="B12" i="15"/>
  <c r="B29" i="5" l="1"/>
  <c r="B28" i="5"/>
  <c r="B27" i="5"/>
  <c r="B26" i="5"/>
  <c r="B20" i="5"/>
  <c r="B19" i="5"/>
  <c r="B16" i="5"/>
  <c r="B15" i="5"/>
  <c r="B13" i="5"/>
  <c r="B49" i="4"/>
  <c r="B48" i="4"/>
  <c r="B47" i="4"/>
  <c r="B46" i="4"/>
  <c r="F12" i="4"/>
  <c r="B51" i="4" l="1"/>
  <c r="B39" i="4"/>
  <c r="B38" i="4"/>
  <c r="B35" i="4"/>
  <c r="B34" i="4"/>
  <c r="B33" i="4"/>
  <c r="B31" i="4"/>
  <c r="B30" i="4"/>
  <c r="B29" i="4"/>
  <c r="B28" i="4"/>
  <c r="B27" i="4"/>
  <c r="B26" i="4"/>
  <c r="B24" i="4"/>
  <c r="B23" i="4"/>
  <c r="B21" i="4"/>
  <c r="B20" i="4"/>
  <c r="B18" i="4"/>
  <c r="B17" i="4"/>
  <c r="B16" i="4"/>
  <c r="B14" i="4"/>
  <c r="B12" i="4"/>
  <c r="B32" i="3"/>
  <c r="B31" i="3"/>
  <c r="B30" i="3"/>
  <c r="B29" i="3"/>
  <c r="B23" i="3"/>
  <c r="B22" i="3"/>
  <c r="B19" i="3"/>
  <c r="B18" i="3"/>
  <c r="B16" i="3"/>
  <c r="B14" i="3"/>
  <c r="B13" i="3"/>
  <c r="B52" i="11"/>
  <c r="B51" i="11"/>
  <c r="B50" i="11"/>
  <c r="B49" i="11"/>
  <c r="B54" i="11" s="1"/>
  <c r="B42" i="11"/>
  <c r="B41" i="11"/>
  <c r="B38" i="11"/>
  <c r="B37" i="11"/>
  <c r="B36" i="11"/>
  <c r="B34" i="11"/>
  <c r="B33" i="11"/>
  <c r="B32" i="11"/>
  <c r="B31" i="11"/>
  <c r="B30" i="11"/>
  <c r="B29" i="11"/>
  <c r="B27" i="11"/>
  <c r="B26" i="11"/>
  <c r="B25" i="11"/>
  <c r="B23" i="11"/>
  <c r="B22" i="11"/>
  <c r="B20" i="11"/>
  <c r="B19" i="11"/>
  <c r="B18" i="11"/>
  <c r="B16" i="11"/>
  <c r="B15" i="11"/>
  <c r="B14" i="11"/>
  <c r="B12" i="11"/>
  <c r="B21" i="3" l="1"/>
  <c r="B40" i="11"/>
  <c r="A2" i="16"/>
  <c r="A3" i="16" l="1"/>
  <c r="B32" i="16"/>
  <c r="B35" i="16" s="1"/>
  <c r="C32" i="16"/>
  <c r="D32" i="16"/>
  <c r="D35" i="16" s="1"/>
  <c r="E32" i="16"/>
  <c r="F32" i="16"/>
  <c r="F35" i="16" s="1"/>
  <c r="G32" i="16"/>
  <c r="G35" i="16" s="1"/>
  <c r="H32" i="16"/>
  <c r="H35" i="16" s="1"/>
  <c r="I32" i="16"/>
  <c r="C35" i="16"/>
  <c r="E35" i="16"/>
  <c r="I35" i="16"/>
  <c r="D38" i="13" l="1"/>
  <c r="H38" i="13"/>
  <c r="C38" i="13"/>
  <c r="E38" i="13"/>
  <c r="I38" i="13"/>
  <c r="F38" i="13"/>
  <c r="B38" i="13"/>
  <c r="B38" i="16"/>
  <c r="B39" i="16" s="1"/>
  <c r="G38" i="16"/>
  <c r="G39" i="16" s="1"/>
  <c r="G38" i="13"/>
  <c r="F38" i="16"/>
  <c r="F39" i="16" s="1"/>
  <c r="E38" i="16"/>
  <c r="E39" i="16" s="1"/>
  <c r="D38" i="16"/>
  <c r="D39" i="16" s="1"/>
  <c r="C38" i="16"/>
  <c r="C39" i="16" s="1"/>
  <c r="I38" i="16"/>
  <c r="I39" i="16" s="1"/>
  <c r="H38" i="16"/>
  <c r="H39" i="16" s="1"/>
  <c r="F49" i="4"/>
  <c r="F48" i="4"/>
  <c r="F47" i="4"/>
  <c r="F46" i="4"/>
  <c r="F39" i="4"/>
  <c r="F38" i="4"/>
  <c r="F35" i="4"/>
  <c r="F34" i="4"/>
  <c r="F33" i="4"/>
  <c r="F31" i="4"/>
  <c r="F30" i="4"/>
  <c r="F29" i="4"/>
  <c r="F28" i="4"/>
  <c r="F27" i="4"/>
  <c r="F26" i="4"/>
  <c r="F24" i="4"/>
  <c r="F23" i="4"/>
  <c r="F21" i="4"/>
  <c r="F20" i="4"/>
  <c r="F18" i="4"/>
  <c r="F17" i="4"/>
  <c r="F16" i="4"/>
  <c r="F14" i="4"/>
  <c r="F29" i="5"/>
  <c r="F28" i="5"/>
  <c r="F27" i="5"/>
  <c r="F26" i="5"/>
  <c r="F20" i="5"/>
  <c r="F19" i="5"/>
  <c r="F16" i="5"/>
  <c r="F15" i="5"/>
  <c r="F13" i="5"/>
  <c r="B18" i="5"/>
  <c r="B22" i="5" s="1"/>
  <c r="F51" i="4" l="1"/>
  <c r="F18" i="5"/>
  <c r="F22" i="5" s="1"/>
  <c r="F31" i="5"/>
  <c r="D27" i="5"/>
  <c r="B37" i="4"/>
  <c r="B41" i="4" s="1"/>
  <c r="D20" i="5"/>
  <c r="D13" i="5"/>
  <c r="D16" i="5"/>
  <c r="D26" i="5"/>
  <c r="D28" i="5"/>
  <c r="D15" i="5"/>
  <c r="B31" i="5"/>
  <c r="D19" i="5"/>
  <c r="D29" i="5"/>
  <c r="F37" i="4"/>
  <c r="F41" i="4" s="1"/>
  <c r="A3" i="13"/>
  <c r="D18" i="5" l="1"/>
  <c r="D22" i="5" s="1"/>
  <c r="D31" i="5"/>
  <c r="A2" i="13"/>
  <c r="F10" i="15"/>
  <c r="D10" i="15"/>
  <c r="B10" i="15"/>
  <c r="A3" i="15"/>
  <c r="A2" i="15"/>
  <c r="A7" i="15"/>
  <c r="F52" i="11"/>
  <c r="F51" i="11"/>
  <c r="D51" i="11" s="1"/>
  <c r="F50" i="11"/>
  <c r="F49" i="11"/>
  <c r="F42" i="11"/>
  <c r="F41" i="11"/>
  <c r="F38" i="11"/>
  <c r="F37" i="11"/>
  <c r="F36" i="11"/>
  <c r="F34" i="11"/>
  <c r="F33" i="11"/>
  <c r="F32" i="11"/>
  <c r="F31" i="11"/>
  <c r="F30" i="11"/>
  <c r="F29" i="11"/>
  <c r="F25" i="11"/>
  <c r="F27" i="11"/>
  <c r="F26" i="11"/>
  <c r="F23" i="11"/>
  <c r="F22" i="11"/>
  <c r="F20" i="11"/>
  <c r="F19" i="11"/>
  <c r="F18" i="11"/>
  <c r="F16" i="11"/>
  <c r="F15" i="11"/>
  <c r="F14" i="11"/>
  <c r="F54" i="11" l="1"/>
  <c r="D50" i="11"/>
  <c r="D52" i="11"/>
  <c r="D42" i="11"/>
  <c r="D41" i="11"/>
  <c r="D49" i="11"/>
  <c r="D54" i="11" l="1"/>
  <c r="F51" i="15"/>
  <c r="F50" i="15"/>
  <c r="F49" i="15"/>
  <c r="F48" i="15"/>
  <c r="F46" i="15"/>
  <c r="F41" i="15"/>
  <c r="B64" i="15" s="1"/>
  <c r="F64" i="15" s="1"/>
  <c r="F40" i="15"/>
  <c r="B63" i="15" s="1"/>
  <c r="F63" i="15" s="1"/>
  <c r="F37" i="15"/>
  <c r="F36" i="15"/>
  <c r="F35" i="15"/>
  <c r="D35" i="15" s="1"/>
  <c r="H35" i="15" s="1"/>
  <c r="F34" i="15"/>
  <c r="F33" i="15"/>
  <c r="F32" i="15"/>
  <c r="F31" i="15"/>
  <c r="D31" i="15" s="1"/>
  <c r="H31" i="15" s="1"/>
  <c r="F30" i="15"/>
  <c r="F29" i="15"/>
  <c r="F27" i="15"/>
  <c r="F26" i="15"/>
  <c r="F25" i="15"/>
  <c r="F23" i="15"/>
  <c r="F22" i="15"/>
  <c r="F20" i="15"/>
  <c r="F19" i="15"/>
  <c r="F18" i="15"/>
  <c r="D18" i="15" s="1"/>
  <c r="H18" i="15" s="1"/>
  <c r="F16" i="15"/>
  <c r="F15" i="15"/>
  <c r="D15" i="15" s="1"/>
  <c r="H15" i="15" s="1"/>
  <c r="F14" i="15"/>
  <c r="F12" i="15"/>
  <c r="D41" i="15" l="1"/>
  <c r="H41" i="15" s="1"/>
  <c r="D50" i="15"/>
  <c r="H50" i="15" s="1"/>
  <c r="D37" i="15"/>
  <c r="H37" i="15" s="1"/>
  <c r="D26" i="15"/>
  <c r="H26" i="15" s="1"/>
  <c r="D48" i="15"/>
  <c r="H48" i="15" s="1"/>
  <c r="D33" i="15"/>
  <c r="H33" i="15" s="1"/>
  <c r="D23" i="15"/>
  <c r="H23" i="15" s="1"/>
  <c r="D20" i="15"/>
  <c r="H20" i="15" s="1"/>
  <c r="D29" i="15"/>
  <c r="H29" i="15" s="1"/>
  <c r="B39" i="15"/>
  <c r="B43" i="15" s="1"/>
  <c r="F53" i="15"/>
  <c r="F39" i="15"/>
  <c r="D14" i="15"/>
  <c r="H14" i="15" s="1"/>
  <c r="D16" i="15"/>
  <c r="H16" i="15" s="1"/>
  <c r="D19" i="15"/>
  <c r="H19" i="15" s="1"/>
  <c r="D22" i="15"/>
  <c r="H22" i="15" s="1"/>
  <c r="D25" i="15"/>
  <c r="H25" i="15" s="1"/>
  <c r="D27" i="15"/>
  <c r="H27" i="15" s="1"/>
  <c r="D30" i="15"/>
  <c r="H30" i="15" s="1"/>
  <c r="D32" i="15"/>
  <c r="H32" i="15" s="1"/>
  <c r="D34" i="15"/>
  <c r="H34" i="15" s="1"/>
  <c r="D36" i="15"/>
  <c r="H36" i="15" s="1"/>
  <c r="D40" i="15"/>
  <c r="H40" i="15" s="1"/>
  <c r="D46" i="15"/>
  <c r="H46" i="15" s="1"/>
  <c r="D49" i="15"/>
  <c r="H49" i="15" s="1"/>
  <c r="D51" i="15"/>
  <c r="H51" i="15" s="1"/>
  <c r="D12" i="15"/>
  <c r="B53" i="15"/>
  <c r="D53" i="15" l="1"/>
  <c r="H53" i="15" s="1"/>
  <c r="F43" i="15"/>
  <c r="B62" i="15"/>
  <c r="F62" i="15" s="1"/>
  <c r="F65" i="15" s="1"/>
  <c r="H12" i="15"/>
  <c r="D39" i="15"/>
  <c r="H39" i="15" l="1"/>
  <c r="D43" i="15"/>
  <c r="H43" i="15" s="1"/>
  <c r="A7" i="10" l="1"/>
  <c r="A7" i="5"/>
  <c r="A7" i="3"/>
  <c r="A7" i="4"/>
  <c r="B10" i="5"/>
  <c r="B10" i="4"/>
  <c r="B10" i="3"/>
  <c r="A2" i="3"/>
  <c r="F9" i="10"/>
  <c r="D9" i="10"/>
  <c r="B9" i="10"/>
  <c r="F10" i="5"/>
  <c r="D10" i="5"/>
  <c r="F10" i="4"/>
  <c r="D10" i="4"/>
  <c r="F10" i="3"/>
  <c r="D10" i="3"/>
  <c r="A3" i="10"/>
  <c r="A2" i="10"/>
  <c r="A3" i="5"/>
  <c r="A2" i="5"/>
  <c r="A3" i="4"/>
  <c r="A2" i="4"/>
  <c r="A3" i="3"/>
  <c r="H26" i="5" l="1"/>
  <c r="H15" i="5"/>
  <c r="D34" i="4"/>
  <c r="H34" i="4" s="1"/>
  <c r="D29" i="4"/>
  <c r="H29" i="4" s="1"/>
  <c r="D21" i="4"/>
  <c r="H21" i="4" s="1"/>
  <c r="D16" i="4"/>
  <c r="H16" i="4" s="1"/>
  <c r="D49" i="4"/>
  <c r="H49" i="4" s="1"/>
  <c r="F32" i="3"/>
  <c r="F31" i="3"/>
  <c r="F30" i="3"/>
  <c r="F29" i="3"/>
  <c r="F23" i="3"/>
  <c r="F22" i="3"/>
  <c r="F19" i="3"/>
  <c r="F18" i="3"/>
  <c r="F16" i="3"/>
  <c r="F14" i="3"/>
  <c r="F13" i="3"/>
  <c r="F12" i="11"/>
  <c r="H49" i="11"/>
  <c r="B14" i="10"/>
  <c r="B23" i="10" s="1"/>
  <c r="B29" i="10" s="1"/>
  <c r="D38" i="11"/>
  <c r="D37" i="11"/>
  <c r="D36" i="11"/>
  <c r="D32" i="11"/>
  <c r="D31" i="11"/>
  <c r="D30" i="11"/>
  <c r="D29" i="11"/>
  <c r="D27" i="11"/>
  <c r="D26" i="11"/>
  <c r="D25" i="11"/>
  <c r="D23" i="11"/>
  <c r="D22" i="11"/>
  <c r="D20" i="11"/>
  <c r="D18" i="11"/>
  <c r="D16" i="11"/>
  <c r="D15" i="11"/>
  <c r="D14" i="11"/>
  <c r="B44" i="11" l="1"/>
  <c r="D33" i="11"/>
  <c r="H33" i="11" s="1"/>
  <c r="D19" i="11"/>
  <c r="H19" i="11" s="1"/>
  <c r="D34" i="11"/>
  <c r="H34" i="11" s="1"/>
  <c r="D27" i="4"/>
  <c r="H27" i="4" s="1"/>
  <c r="D31" i="4"/>
  <c r="H31" i="4" s="1"/>
  <c r="D38" i="4"/>
  <c r="H38" i="4" s="1"/>
  <c r="F40" i="11"/>
  <c r="F44" i="11" s="1"/>
  <c r="D12" i="11"/>
  <c r="D17" i="4"/>
  <c r="H17" i="4" s="1"/>
  <c r="D23" i="4"/>
  <c r="H23" i="4" s="1"/>
  <c r="D28" i="4"/>
  <c r="H28" i="4" s="1"/>
  <c r="D33" i="4"/>
  <c r="H33" i="4" s="1"/>
  <c r="D39" i="4"/>
  <c r="H39" i="4" s="1"/>
  <c r="H16" i="5"/>
  <c r="H27" i="5"/>
  <c r="D47" i="4"/>
  <c r="H47" i="4" s="1"/>
  <c r="D23" i="3"/>
  <c r="H23" i="3" s="1"/>
  <c r="H28" i="5"/>
  <c r="D18" i="3"/>
  <c r="H18" i="3" s="1"/>
  <c r="H13" i="5"/>
  <c r="H20" i="5"/>
  <c r="H29" i="5"/>
  <c r="D16" i="3"/>
  <c r="H16" i="3" s="1"/>
  <c r="D32" i="3"/>
  <c r="H32" i="3" s="1"/>
  <c r="H19" i="5"/>
  <c r="H18" i="11"/>
  <c r="H23" i="11"/>
  <c r="B13" i="10"/>
  <c r="B22" i="10" s="1"/>
  <c r="B28" i="10" s="1"/>
  <c r="D29" i="3"/>
  <c r="H29" i="3" s="1"/>
  <c r="D13" i="3"/>
  <c r="H13" i="3" s="1"/>
  <c r="D19" i="3"/>
  <c r="H19" i="3" s="1"/>
  <c r="D30" i="3"/>
  <c r="H30" i="3" s="1"/>
  <c r="D14" i="3"/>
  <c r="H14" i="3" s="1"/>
  <c r="D31" i="3"/>
  <c r="H31" i="3" s="1"/>
  <c r="F33" i="3"/>
  <c r="D22" i="3"/>
  <c r="H22" i="3" s="1"/>
  <c r="F21" i="3"/>
  <c r="F25" i="3" s="1"/>
  <c r="D12" i="4"/>
  <c r="D18" i="4"/>
  <c r="H18" i="4" s="1"/>
  <c r="D24" i="4"/>
  <c r="H24" i="4" s="1"/>
  <c r="D14" i="4"/>
  <c r="H14" i="4" s="1"/>
  <c r="D20" i="4"/>
  <c r="H20" i="4" s="1"/>
  <c r="D26" i="4"/>
  <c r="H26" i="4" s="1"/>
  <c r="D30" i="4"/>
  <c r="H30" i="4" s="1"/>
  <c r="D35" i="4"/>
  <c r="H35" i="4" s="1"/>
  <c r="D46" i="4"/>
  <c r="D48" i="4"/>
  <c r="H48" i="4" s="1"/>
  <c r="H36" i="11"/>
  <c r="H20" i="11"/>
  <c r="H26" i="11"/>
  <c r="H31" i="11"/>
  <c r="H27" i="11"/>
  <c r="H32" i="11"/>
  <c r="H37" i="11"/>
  <c r="H52" i="11"/>
  <c r="H15" i="11"/>
  <c r="H14" i="11"/>
  <c r="H25" i="11"/>
  <c r="H30" i="11"/>
  <c r="H50" i="11"/>
  <c r="H16" i="11"/>
  <c r="H22" i="11"/>
  <c r="H51" i="11"/>
  <c r="H38" i="11"/>
  <c r="I33" i="13"/>
  <c r="I36" i="13" s="1"/>
  <c r="H33" i="13"/>
  <c r="H36" i="13" s="1"/>
  <c r="G33" i="13"/>
  <c r="G36" i="13" s="1"/>
  <c r="F33" i="13"/>
  <c r="F36" i="13" s="1"/>
  <c r="E33" i="13"/>
  <c r="E36" i="13" s="1"/>
  <c r="D33" i="13"/>
  <c r="D36" i="13" s="1"/>
  <c r="C33" i="13"/>
  <c r="C36" i="13" s="1"/>
  <c r="H46" i="4" l="1"/>
  <c r="D51" i="4"/>
  <c r="H12" i="4"/>
  <c r="D37" i="4"/>
  <c r="C39" i="13"/>
  <c r="C40" i="13" s="1"/>
  <c r="D40" i="11"/>
  <c r="D44" i="11" s="1"/>
  <c r="D39" i="13"/>
  <c r="D40" i="13" s="1"/>
  <c r="H12" i="11"/>
  <c r="D14" i="10"/>
  <c r="H42" i="11"/>
  <c r="D13" i="10"/>
  <c r="H41" i="11"/>
  <c r="G39" i="13"/>
  <c r="G40" i="13" s="1"/>
  <c r="H39" i="13"/>
  <c r="H40" i="13" s="1"/>
  <c r="F39" i="13"/>
  <c r="F40" i="13" s="1"/>
  <c r="E39" i="13"/>
  <c r="E40" i="13" s="1"/>
  <c r="I39" i="13"/>
  <c r="I40" i="13" s="1"/>
  <c r="D21" i="3"/>
  <c r="H21" i="3" l="1"/>
  <c r="H54" i="11" l="1"/>
  <c r="B12" i="10"/>
  <c r="D23" i="10"/>
  <c r="H13" i="10"/>
  <c r="B21" i="10" l="1"/>
  <c r="B27" i="10" s="1"/>
  <c r="B30" i="10" s="1"/>
  <c r="B16" i="10"/>
  <c r="F13" i="10"/>
  <c r="D22" i="10"/>
  <c r="H22" i="10" s="1"/>
  <c r="D29" i="10"/>
  <c r="H23" i="10"/>
  <c r="F23" i="10"/>
  <c r="F14" i="10"/>
  <c r="H14" i="10"/>
  <c r="B24" i="10" l="1"/>
  <c r="F22" i="10"/>
  <c r="D28" i="10"/>
  <c r="H28" i="10" s="1"/>
  <c r="H29" i="10"/>
  <c r="F29" i="10"/>
  <c r="F28" i="10" l="1"/>
  <c r="H51" i="4" l="1"/>
  <c r="D33" i="3"/>
  <c r="B33" i="3"/>
  <c r="D25" i="3"/>
  <c r="B25" i="3"/>
  <c r="H31" i="5" l="1"/>
  <c r="H18" i="5"/>
  <c r="H33" i="3"/>
  <c r="H25" i="3"/>
  <c r="H37" i="4"/>
  <c r="D41" i="4"/>
  <c r="H41" i="4" s="1"/>
  <c r="H22" i="5" l="1"/>
  <c r="B33" i="13"/>
  <c r="B36" i="13" s="1"/>
  <c r="B39" i="13" s="1"/>
  <c r="B40" i="13" s="1"/>
  <c r="H29" i="11"/>
  <c r="D12" i="10" l="1"/>
  <c r="D21" i="10" l="1"/>
  <c r="D24" i="10" s="1"/>
  <c r="H24" i="10" s="1"/>
  <c r="F12" i="10"/>
  <c r="H40" i="11"/>
  <c r="H12" i="10"/>
  <c r="H44" i="11"/>
  <c r="F16" i="10"/>
  <c r="D16" i="10"/>
  <c r="H16" i="10" s="1"/>
  <c r="H21" i="10"/>
  <c r="D27" i="10" l="1"/>
  <c r="F27" i="10" s="1"/>
  <c r="F30" i="10" s="1"/>
  <c r="F21" i="10"/>
  <c r="F24" i="10" s="1"/>
  <c r="H27" i="10"/>
  <c r="D30" i="10"/>
  <c r="H30" i="10" s="1"/>
</calcChain>
</file>

<file path=xl/sharedStrings.xml><?xml version="1.0" encoding="utf-8"?>
<sst xmlns="http://schemas.openxmlformats.org/spreadsheetml/2006/main" count="335" uniqueCount="152">
  <si>
    <t>Athletics</t>
  </si>
  <si>
    <t>Campus Recreation</t>
  </si>
  <si>
    <t>Student Recreation Center</t>
  </si>
  <si>
    <t>Recreational Sports Office</t>
  </si>
  <si>
    <t>Career Center</t>
  </si>
  <si>
    <t>CSU Health Network</t>
  </si>
  <si>
    <t>Lory Student Center</t>
  </si>
  <si>
    <t>Subtotal</t>
  </si>
  <si>
    <t>University Technology Fee</t>
  </si>
  <si>
    <t xml:space="preserve">  Facilities Construction/Renovations</t>
  </si>
  <si>
    <t>Associated Students of Colorado State University (ASCSU)</t>
  </si>
  <si>
    <t>Operations</t>
  </si>
  <si>
    <t>Student Legal Services</t>
  </si>
  <si>
    <t>Off-Campus Life</t>
  </si>
  <si>
    <t>University Counseling Center</t>
  </si>
  <si>
    <t>Conflict Resolution &amp; Student Conduct Services</t>
  </si>
  <si>
    <t>Interpersonal Violence Response and Safety</t>
  </si>
  <si>
    <t>Colorado State University</t>
  </si>
  <si>
    <t>COLORADO STATE UNIVERSITY</t>
  </si>
  <si>
    <t>EDUCATION AND GENERAL</t>
  </si>
  <si>
    <t>PROPOSED STUDENT FEE SCHEDULE</t>
  </si>
  <si>
    <t>SUMMER SESSION ON CAMPUS</t>
  </si>
  <si>
    <r>
      <t>Percent</t>
    </r>
    <r>
      <rPr>
        <u/>
        <sz val="12"/>
        <rFont val="Times New Roman"/>
        <family val="1"/>
      </rPr>
      <t xml:space="preserve">
Change</t>
    </r>
  </si>
  <si>
    <t>FULL TIME FEES (six or more credits)</t>
  </si>
  <si>
    <t xml:space="preserve">Facilities Debt Service </t>
  </si>
  <si>
    <t>Hartshorn Health Service</t>
  </si>
  <si>
    <t xml:space="preserve">Lory Student Center   </t>
  </si>
  <si>
    <t xml:space="preserve">Operations </t>
  </si>
  <si>
    <t>Facilities Construction/Renovation</t>
  </si>
  <si>
    <t>Student Services</t>
  </si>
  <si>
    <t xml:space="preserve">Adult Learner and Veteran Services </t>
  </si>
  <si>
    <t xml:space="preserve">Career Center </t>
  </si>
  <si>
    <t>Committee for Disabled Student Accessibility</t>
  </si>
  <si>
    <t xml:space="preserve">Interpersonal Violence Response &amp; Safety </t>
  </si>
  <si>
    <t xml:space="preserve">Off-Campus Life </t>
  </si>
  <si>
    <t xml:space="preserve">School of the Arts </t>
  </si>
  <si>
    <t>Student Leadership, Involvement &amp; Community Engagement</t>
  </si>
  <si>
    <r>
      <t>University Facility Fee</t>
    </r>
    <r>
      <rPr>
        <vertAlign val="superscript"/>
        <sz val="12"/>
        <rFont val="Times New Roman"/>
        <family val="1"/>
      </rPr>
      <t>1</t>
    </r>
  </si>
  <si>
    <t>TOTAL FEES FULL-TIME STUDENT</t>
  </si>
  <si>
    <t>PART TIME FEES (five or less credits)</t>
  </si>
  <si>
    <r>
      <t xml:space="preserve">University Facility Fee </t>
    </r>
    <r>
      <rPr>
        <vertAlign val="superscript"/>
        <sz val="12"/>
        <rFont val="Times New Roman"/>
        <family val="1"/>
      </rPr>
      <t>2</t>
    </r>
  </si>
  <si>
    <t>TOTAL FEES PART-TIME STUDENT</t>
  </si>
  <si>
    <r>
      <rPr>
        <vertAlign val="superscript"/>
        <sz val="11"/>
        <rFont val="Times New Roman"/>
        <family val="1"/>
      </rPr>
      <t>1</t>
    </r>
    <r>
      <rPr>
        <sz val="11"/>
        <rFont val="Times New Roman"/>
        <family val="1"/>
      </rPr>
      <t xml:space="preserve">  Based on 15 credit hours.  Actual total charge will vary with the number of credit hours taken.</t>
    </r>
  </si>
  <si>
    <r>
      <rPr>
        <vertAlign val="superscript"/>
        <sz val="11"/>
        <rFont val="Times New Roman"/>
        <family val="1"/>
      </rPr>
      <t>2</t>
    </r>
    <r>
      <rPr>
        <sz val="11"/>
        <rFont val="Times New Roman"/>
        <family val="1"/>
      </rPr>
      <t xml:space="preserve">  Based on 5 credit hours.  Actual total charge will vary with the number of credit hours taken.</t>
    </r>
  </si>
  <si>
    <t>OFF-CAMPUS</t>
  </si>
  <si>
    <t xml:space="preserve">Athletics </t>
  </si>
  <si>
    <t>Debt Service</t>
  </si>
  <si>
    <r>
      <t xml:space="preserve">University Facility Fee </t>
    </r>
    <r>
      <rPr>
        <vertAlign val="superscript"/>
        <sz val="11"/>
        <rFont val="Times New Roman"/>
        <family val="1"/>
      </rPr>
      <t>1</t>
    </r>
  </si>
  <si>
    <r>
      <t xml:space="preserve">University Facility Fee </t>
    </r>
    <r>
      <rPr>
        <vertAlign val="superscript"/>
        <sz val="11"/>
        <rFont val="Times New Roman"/>
        <family val="1"/>
      </rPr>
      <t>2</t>
    </r>
  </si>
  <si>
    <t>SUMMER SESSION OFF CAMPUS</t>
  </si>
  <si>
    <t xml:space="preserve">Lory Student Center </t>
  </si>
  <si>
    <r>
      <t xml:space="preserve">University Facility Fee </t>
    </r>
    <r>
      <rPr>
        <vertAlign val="superscript"/>
        <sz val="12"/>
        <rFont val="Times New Roman"/>
        <family val="1"/>
      </rPr>
      <t>1</t>
    </r>
  </si>
  <si>
    <r>
      <t>University Facility Fee</t>
    </r>
    <r>
      <rPr>
        <vertAlign val="superscript"/>
        <sz val="12"/>
        <rFont val="Times New Roman"/>
        <family val="1"/>
      </rPr>
      <t xml:space="preserve"> 2</t>
    </r>
  </si>
  <si>
    <t>ON CAMPUS</t>
  </si>
  <si>
    <r>
      <t xml:space="preserve">Percent </t>
    </r>
    <r>
      <rPr>
        <u/>
        <sz val="12"/>
        <rFont val="Times New Roman"/>
        <family val="1"/>
      </rPr>
      <t>Change</t>
    </r>
  </si>
  <si>
    <t xml:space="preserve">  Operations</t>
  </si>
  <si>
    <t xml:space="preserve">  Student Recreation Center</t>
  </si>
  <si>
    <t xml:space="preserve">Debt Service </t>
  </si>
  <si>
    <t xml:space="preserve">  Recreational Sports Office</t>
  </si>
  <si>
    <t xml:space="preserve">  Association for Student Activity Programming (ASAP)</t>
  </si>
  <si>
    <t xml:space="preserve">Student Services </t>
  </si>
  <si>
    <r>
      <t>Adult Learner and Veteran Services</t>
    </r>
    <r>
      <rPr>
        <sz val="12"/>
        <rFont val="Times New Roman"/>
        <family val="1"/>
      </rPr>
      <t xml:space="preserve"> </t>
    </r>
  </si>
  <si>
    <r>
      <t xml:space="preserve">University Facility Fee </t>
    </r>
    <r>
      <rPr>
        <vertAlign val="superscript"/>
        <sz val="11"/>
        <color theme="1"/>
        <rFont val="Times New Roman"/>
        <family val="1"/>
      </rPr>
      <t>1</t>
    </r>
  </si>
  <si>
    <r>
      <t xml:space="preserve">University Facility Fee </t>
    </r>
    <r>
      <rPr>
        <vertAlign val="superscript"/>
        <sz val="11"/>
        <color theme="1"/>
        <rFont val="Times New Roman"/>
        <family val="1"/>
      </rPr>
      <t>2</t>
    </r>
  </si>
  <si>
    <r>
      <rPr>
        <vertAlign val="superscript"/>
        <sz val="11"/>
        <color theme="1"/>
        <rFont val="Times New Roman"/>
        <family val="1"/>
      </rPr>
      <t xml:space="preserve">1 </t>
    </r>
    <r>
      <rPr>
        <sz val="11"/>
        <color theme="1"/>
        <rFont val="Times New Roman"/>
        <family val="1"/>
      </rPr>
      <t xml:space="preserve"> Based on 15 credit hours.  Actual total charge will vary with the number of credit hours taken.</t>
    </r>
  </si>
  <si>
    <r>
      <rPr>
        <vertAlign val="superscript"/>
        <sz val="11"/>
        <color theme="1"/>
        <rFont val="Times New Roman"/>
        <family val="1"/>
      </rPr>
      <t>2</t>
    </r>
    <r>
      <rPr>
        <sz val="11"/>
        <color theme="1"/>
        <rFont val="Times New Roman"/>
        <family val="1"/>
      </rPr>
      <t xml:space="preserve">  Based on 5 credit hours. Actual total charge will vary with the number of credit hours taken.</t>
    </r>
  </si>
  <si>
    <t xml:space="preserve"> </t>
  </si>
  <si>
    <t>PROFESSIONAL VETERINARY MEDICINE</t>
  </si>
  <si>
    <r>
      <t xml:space="preserve">Percent </t>
    </r>
    <r>
      <rPr>
        <u/>
        <sz val="12"/>
        <color indexed="8"/>
        <rFont val="Times New Roman"/>
        <family val="1"/>
      </rPr>
      <t>Change</t>
    </r>
  </si>
  <si>
    <t>FRESHMEN, SOPHOMORES &amp; JUNIORS</t>
  </si>
  <si>
    <t>Student Fees</t>
  </si>
  <si>
    <r>
      <t xml:space="preserve">University Facility Fee </t>
    </r>
    <r>
      <rPr>
        <vertAlign val="superscript"/>
        <sz val="12"/>
        <color theme="1"/>
        <rFont val="Times New Roman"/>
        <family val="1"/>
      </rPr>
      <t>1</t>
    </r>
  </si>
  <si>
    <t>PVM FEES Per Semester for FRESHMAN, SOPHMORES &amp; JUNIORS</t>
  </si>
  <si>
    <r>
      <t>SENIORS (Per Academic Year):</t>
    </r>
    <r>
      <rPr>
        <b/>
        <vertAlign val="superscript"/>
        <sz val="12"/>
        <rFont val="Times New Roman"/>
        <family val="1"/>
      </rPr>
      <t>2</t>
    </r>
  </si>
  <si>
    <r>
      <t>Total Academic Year Student Fees</t>
    </r>
    <r>
      <rPr>
        <vertAlign val="superscript"/>
        <sz val="12"/>
        <rFont val="Calibri"/>
        <family val="2"/>
      </rPr>
      <t>3</t>
    </r>
  </si>
  <si>
    <r>
      <t>Total Academic Year University Technology Fee</t>
    </r>
    <r>
      <rPr>
        <vertAlign val="superscript"/>
        <sz val="12"/>
        <rFont val="Times New Roman"/>
        <family val="1"/>
      </rPr>
      <t>3</t>
    </r>
  </si>
  <si>
    <r>
      <t>Total Academic Year University Facilities Fee</t>
    </r>
    <r>
      <rPr>
        <vertAlign val="superscript"/>
        <sz val="12"/>
        <rFont val="Calibri"/>
        <family val="2"/>
      </rPr>
      <t>4</t>
    </r>
  </si>
  <si>
    <t>SENIORS Total Fees per Academic Year</t>
  </si>
  <si>
    <r>
      <t>SENIORS (Average Per Semester):</t>
    </r>
    <r>
      <rPr>
        <b/>
        <vertAlign val="superscript"/>
        <sz val="12"/>
        <rFont val="Times New Roman"/>
        <family val="1"/>
      </rPr>
      <t>2</t>
    </r>
  </si>
  <si>
    <r>
      <t xml:space="preserve">PVM SENIORS Total (Average Per Semester) </t>
    </r>
    <r>
      <rPr>
        <b/>
        <sz val="12"/>
        <color theme="1"/>
        <rFont val="Calibri"/>
        <family val="2"/>
      </rPr>
      <t>³</t>
    </r>
  </si>
  <si>
    <r>
      <rPr>
        <vertAlign val="superscript"/>
        <sz val="11"/>
        <color theme="1"/>
        <rFont val="Times New Roman"/>
        <family val="1"/>
      </rPr>
      <t xml:space="preserve">1 </t>
    </r>
    <r>
      <rPr>
        <sz val="11"/>
        <color theme="1"/>
        <rFont val="Times New Roman"/>
        <family val="1"/>
      </rPr>
      <t xml:space="preserve"> Based on 21 credit hours.  Actual total charge will vary with the number of credit hours taken.</t>
    </r>
  </si>
  <si>
    <r>
      <rPr>
        <vertAlign val="superscript"/>
        <sz val="11"/>
        <color theme="1"/>
        <rFont val="Times New Roman"/>
        <family val="1"/>
      </rPr>
      <t>2</t>
    </r>
    <r>
      <rPr>
        <sz val="11"/>
        <color theme="1"/>
        <rFont val="Times New Roman"/>
        <family val="1"/>
      </rPr>
      <t xml:space="preserve">  Seniors pay the equivalent of 2 semesters full time Student and University Technology fees at the 
    fall/spring rates, split over the three semesters of their senior year, plus the per credit University
    Facility fee.</t>
    </r>
  </si>
  <si>
    <r>
      <rPr>
        <vertAlign val="superscript"/>
        <sz val="11"/>
        <color theme="1"/>
        <rFont val="Times New Roman"/>
        <family val="1"/>
      </rPr>
      <t>3</t>
    </r>
    <r>
      <rPr>
        <sz val="11"/>
        <color theme="1"/>
        <rFont val="Times New Roman"/>
        <family val="1"/>
      </rPr>
      <t xml:space="preserve">  Academic Year includes two semesters of the approved fees.</t>
    </r>
  </si>
  <si>
    <r>
      <rPr>
        <vertAlign val="superscript"/>
        <sz val="11"/>
        <color theme="1"/>
        <rFont val="Calibri"/>
        <family val="2"/>
      </rPr>
      <t>4</t>
    </r>
    <r>
      <rPr>
        <sz val="11"/>
        <color theme="1"/>
        <rFont val="Times New Roman"/>
        <family val="1"/>
      </rPr>
      <t xml:space="preserve">  Based on 42 credit hours per academic year. Actual total charge will vary with the number of credit hours taken.
  </t>
    </r>
  </si>
  <si>
    <r>
      <t xml:space="preserve">  Debt Service</t>
    </r>
    <r>
      <rPr>
        <vertAlign val="superscript"/>
        <sz val="12"/>
        <rFont val="Times New Roman"/>
        <family val="1"/>
      </rPr>
      <t>3</t>
    </r>
  </si>
  <si>
    <r>
      <t>Facilities Construction</t>
    </r>
    <r>
      <rPr>
        <vertAlign val="superscript"/>
        <sz val="12"/>
        <rFont val="Times New Roman"/>
        <family val="1"/>
      </rPr>
      <t>3</t>
    </r>
  </si>
  <si>
    <r>
      <rPr>
        <vertAlign val="superscript"/>
        <sz val="11"/>
        <color theme="1"/>
        <rFont val="Times New Roman"/>
        <family val="1"/>
      </rPr>
      <t>3</t>
    </r>
    <r>
      <rPr>
        <sz val="11"/>
        <color theme="1"/>
        <rFont val="Times New Roman"/>
        <family val="1"/>
      </rPr>
      <t xml:space="preserve">  Last year was combined into one fee; this change reflects actual use of fee</t>
    </r>
  </si>
  <si>
    <r>
      <t xml:space="preserve">  Operations</t>
    </r>
    <r>
      <rPr>
        <vertAlign val="superscript"/>
        <sz val="12"/>
        <color theme="1"/>
        <rFont val="Times New Roman"/>
        <family val="1"/>
      </rPr>
      <t>4</t>
    </r>
    <r>
      <rPr>
        <sz val="12"/>
        <color theme="1"/>
        <rFont val="Times New Roman"/>
        <family val="1"/>
      </rPr>
      <t xml:space="preserve"> </t>
    </r>
  </si>
  <si>
    <r>
      <t xml:space="preserve">4  </t>
    </r>
    <r>
      <rPr>
        <sz val="11"/>
        <color theme="1"/>
        <rFont val="Times New Roman"/>
        <family val="1"/>
      </rPr>
      <t>$70 approved in FY12 by Student Fee Review Board for renovation of Lory Student Center</t>
    </r>
  </si>
  <si>
    <t>Facilities Construction/Renovations</t>
  </si>
  <si>
    <r>
      <t xml:space="preserve">5  </t>
    </r>
    <r>
      <rPr>
        <sz val="11"/>
        <color theme="1"/>
        <rFont val="Times New Roman"/>
        <family val="1"/>
      </rPr>
      <t>In FY14 these two fees were one, listed as Lory Student Center Operations; now separated into two for the new bond</t>
    </r>
  </si>
  <si>
    <r>
      <t>Lory Student Center</t>
    </r>
    <r>
      <rPr>
        <vertAlign val="superscript"/>
        <sz val="12"/>
        <rFont val="Times New Roman"/>
        <family val="1"/>
      </rPr>
      <t>3</t>
    </r>
  </si>
  <si>
    <r>
      <t>Lory Student Center</t>
    </r>
    <r>
      <rPr>
        <vertAlign val="superscript"/>
        <sz val="12"/>
        <rFont val="Times New Roman"/>
        <family val="1"/>
      </rPr>
      <t>5</t>
    </r>
  </si>
  <si>
    <t xml:space="preserve">Colorado State University </t>
  </si>
  <si>
    <t>Fee Area</t>
  </si>
  <si>
    <t>Full-Time,        On-Campus Student Fall and Spring</t>
  </si>
  <si>
    <t>Full-Time,      Off-Campus Student Fall and Spring</t>
  </si>
  <si>
    <t>Part-Time,          On-Campus Student Fall and Spring</t>
  </si>
  <si>
    <t>Part-Time,      Off-Campus Student Fall and Spring</t>
  </si>
  <si>
    <t>Full-Time,         On-Campus Student Summer</t>
  </si>
  <si>
    <t>Full-Time,      Off-Campus Student Summer</t>
  </si>
  <si>
    <t>Part-Time,       On-Campus Student Summer</t>
  </si>
  <si>
    <t>Part-Time,         Off-Campus Student Summer</t>
  </si>
  <si>
    <t>Adult Learner and Veteran Services</t>
  </si>
  <si>
    <t>Facilities Debt Service</t>
  </si>
  <si>
    <t>Committee for Disabled Students Accessibility</t>
  </si>
  <si>
    <t>Hartshorn Health Services</t>
  </si>
  <si>
    <t xml:space="preserve">  Operations </t>
  </si>
  <si>
    <t>ASAP</t>
  </si>
  <si>
    <t>School of the Arts</t>
  </si>
  <si>
    <t>Student Leadership Involvement &amp; Community Engagement</t>
  </si>
  <si>
    <t>University Facility Fee*</t>
  </si>
  <si>
    <t>INCREASE/(DECREASE)</t>
  </si>
  <si>
    <t>*Full-time based on 15 credit hours; part-time based on 5 credit hours</t>
  </si>
  <si>
    <t>TOTAL FY15</t>
  </si>
  <si>
    <t>①</t>
  </si>
  <si>
    <t>②</t>
  </si>
  <si>
    <t>③</t>
  </si>
  <si>
    <t xml:space="preserve">                                       ④</t>
  </si>
  <si>
    <t>x 2</t>
  </si>
  <si>
    <t>x 12 x 2</t>
  </si>
  <si>
    <t>③ ÷④</t>
  </si>
  <si>
    <t>Final</t>
  </si>
  <si>
    <t>Board of Governors Meeting - May 5-6, 2015</t>
  </si>
  <si>
    <t>PER SEMESTER FOR ACADEMIC YEAR 2015-16</t>
  </si>
  <si>
    <r>
      <t xml:space="preserve">2014-15 Approved </t>
    </r>
    <r>
      <rPr>
        <u/>
        <sz val="12"/>
        <rFont val="Times New Roman"/>
        <family val="1"/>
      </rPr>
      <t>Fees</t>
    </r>
  </si>
  <si>
    <r>
      <t xml:space="preserve">2015-16 Proposed </t>
    </r>
    <r>
      <rPr>
        <u/>
        <sz val="12"/>
        <rFont val="Times New Roman"/>
        <family val="1"/>
      </rPr>
      <t>Changes</t>
    </r>
  </si>
  <si>
    <r>
      <t xml:space="preserve">2015-16 Proposed </t>
    </r>
    <r>
      <rPr>
        <u/>
        <sz val="12"/>
        <rFont val="Times New Roman"/>
        <family val="1"/>
      </rPr>
      <t>Fees</t>
    </r>
  </si>
  <si>
    <t>TOTAL FY16</t>
  </si>
  <si>
    <t>TOTAL FY14 ( Approved Fees- See FY2015 File)</t>
  </si>
  <si>
    <r>
      <t>RamRide</t>
    </r>
    <r>
      <rPr>
        <vertAlign val="superscript"/>
        <sz val="11"/>
        <color theme="1"/>
        <rFont val="Calibri"/>
        <family val="2"/>
        <scheme val="minor"/>
      </rPr>
      <t>1</t>
    </r>
    <r>
      <rPr>
        <sz val="11"/>
        <color theme="1"/>
        <rFont val="Calibri"/>
        <family val="2"/>
        <scheme val="minor"/>
      </rPr>
      <t xml:space="preserve"> </t>
    </r>
  </si>
  <si>
    <r>
      <rPr>
        <strike/>
        <sz val="11"/>
        <color theme="1"/>
        <rFont val="Calibri"/>
        <family val="2"/>
        <scheme val="minor"/>
      </rPr>
      <t>ASAP</t>
    </r>
    <r>
      <rPr>
        <sz val="11"/>
        <color theme="1"/>
        <rFont val="Calibri"/>
        <family val="2"/>
        <scheme val="minor"/>
      </rPr>
      <t xml:space="preserve"> RamEvents</t>
    </r>
    <r>
      <rPr>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</si>
  <si>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Changed name from Association for Student Activity Programming to RamEvents during FY15</t>
    </r>
  </si>
  <si>
    <t>UFFAB and SFRB endorsed capping PVM senior fee to 18 credit hours</t>
  </si>
  <si>
    <t xml:space="preserve">  Debt Service</t>
  </si>
  <si>
    <t>Facilities Construction</t>
  </si>
  <si>
    <r>
      <t>RamRide</t>
    </r>
    <r>
      <rPr>
        <vertAlign val="superscript"/>
        <sz val="12"/>
        <rFont val="Times New Roman"/>
        <family val="1"/>
      </rPr>
      <t>3</t>
    </r>
  </si>
  <si>
    <r>
      <t xml:space="preserve">3 </t>
    </r>
    <r>
      <rPr>
        <sz val="11"/>
        <color theme="1"/>
        <rFont val="Times New Roman"/>
        <family val="1"/>
      </rPr>
      <t>ASCSU and SFRB endorsed moving the RamRide portion of the ASCSU student fee to a new account administered by Off-Campus Life</t>
    </r>
  </si>
  <si>
    <t xml:space="preserve">  Facilities Construction/Renovations </t>
  </si>
  <si>
    <r>
      <t>Lory Student Center</t>
    </r>
    <r>
      <rPr>
        <sz val="12"/>
        <rFont val="Times New Roman"/>
        <family val="1"/>
      </rPr>
      <t xml:space="preserve">  </t>
    </r>
  </si>
  <si>
    <t xml:space="preserve">FISCAL NOTES: </t>
  </si>
  <si>
    <r>
      <t xml:space="preserve">1) $5.75 fee increase to University </t>
    </r>
    <r>
      <rPr>
        <sz val="11"/>
        <rFont val="Calibri"/>
        <family val="2"/>
        <scheme val="minor"/>
      </rPr>
      <t>Facility</t>
    </r>
    <r>
      <rPr>
        <sz val="11"/>
        <color theme="1"/>
        <rFont val="Calibri"/>
        <family val="2"/>
        <scheme val="minor"/>
      </rPr>
      <t xml:space="preserve"> Fee approved by students in FY15, resulting in an additional $86.25 in FY16.</t>
    </r>
  </si>
  <si>
    <r>
      <t xml:space="preserve">2)  Actual total dollar/percentage increase approved by students in FY16 is </t>
    </r>
    <r>
      <rPr>
        <sz val="11"/>
        <color rgb="FFFF0000"/>
        <rFont val="Calibri"/>
        <family val="2"/>
        <scheme val="minor"/>
      </rPr>
      <t>$27.91 or 2.75%</t>
    </r>
  </si>
  <si>
    <t>CSU Health Network (CSUHN)</t>
  </si>
  <si>
    <r>
      <t>Associated Students of Colorado State University (ASCSU)</t>
    </r>
    <r>
      <rPr>
        <vertAlign val="superscript"/>
        <sz val="11"/>
        <color theme="1"/>
        <rFont val="Calibri"/>
        <family val="2"/>
        <scheme val="minor"/>
      </rPr>
      <t>1</t>
    </r>
  </si>
  <si>
    <r>
      <t>Associated Students of Colorado State University (ASCSU)</t>
    </r>
    <r>
      <rPr>
        <vertAlign val="superscript"/>
        <sz val="12"/>
        <rFont val="Times New Roman"/>
        <family val="1"/>
      </rPr>
      <t>3</t>
    </r>
  </si>
  <si>
    <t xml:space="preserve">  The new fee will be $5.34</t>
  </si>
  <si>
    <r>
      <rPr>
        <vertAlign val="superscript"/>
        <sz val="11"/>
        <color theme="1"/>
        <rFont val="Calibri"/>
        <family val="2"/>
        <scheme val="minor"/>
      </rPr>
      <t>1</t>
    </r>
    <r>
      <rPr>
        <sz val="11"/>
        <color theme="1"/>
        <rFont val="Calibri"/>
        <family val="2"/>
        <scheme val="minor"/>
      </rPr>
      <t xml:space="preserve"> ASCSU and SFRB endorsed moving the RamRide portion of the ASCSU student fee of $5.04 to a new account administered by Off-Campus Life. The new RamRide fee will be $5.34 (includes $.30 mandatory increase).</t>
    </r>
  </si>
  <si>
    <r>
      <rPr>
        <vertAlign val="superscript"/>
        <sz val="11"/>
        <color theme="1"/>
        <rFont val="Calibri"/>
        <family val="2"/>
        <scheme val="minor"/>
      </rPr>
      <t>4</t>
    </r>
    <r>
      <rPr>
        <sz val="11"/>
        <color theme="1"/>
        <rFont val="Calibri"/>
        <family val="2"/>
        <scheme val="minor"/>
      </rPr>
      <t xml:space="preserve"> Changed name from Association for Student Activity Programming to RamEvents during FY15</t>
    </r>
  </si>
  <si>
    <r>
      <t xml:space="preserve">  RamEvents</t>
    </r>
    <r>
      <rPr>
        <vertAlign val="superscript"/>
        <sz val="12"/>
        <color theme="1"/>
        <rFont val="Times New Roman"/>
        <family val="1"/>
      </rPr>
      <t xml:space="preserve"> 4</t>
    </r>
  </si>
  <si>
    <t>3) SFRB endorsed CSUHN seeking the issuance of bonds necessary to support construction of the new Medical Center and that CSUHN will be responsible for covering their share of the debt service. Entire fiscal note available in 4/13/2015 SFRB meeting minutes.</t>
  </si>
  <si>
    <t>Revised 4.15.15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</si>
</sst>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quot;$&quot;#,##0\ ;\(&quot;$&quot;#,##0\)"/>
    <numFmt numFmtId="167" formatCode="#,##0."/>
  </numFmts>
  <fonts count="42"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sz val="12"/>
      <color theme="1"/>
      <name val="Calibri"/>
      <family val="2"/>
      <scheme val="minor"/>
    </font>
    <font>
      <b/>
      <sz val="11"/>
      <color rgb="FFFF0000"/>
      <name val="Calibri"/>
      <family val="2"/>
      <scheme val="minor"/>
    </font>
    <font>
      <sz val="11"/>
      <color rgb="FFFF0000"/>
      <name val="Calibri"/>
      <family val="2"/>
      <scheme val="minor"/>
    </font>
    <font>
      <sz val="11"/>
      <name val="Times New Roman"/>
      <family val="1"/>
    </font>
    <font>
      <i/>
      <sz val="11"/>
      <name val="Times New Roman"/>
      <family val="1"/>
    </font>
    <font>
      <sz val="10"/>
      <name val="Arial"/>
      <family val="2"/>
    </font>
    <font>
      <sz val="12"/>
      <name val="Times New Roman"/>
      <family val="1"/>
    </font>
    <font>
      <u/>
      <sz val="12"/>
      <name val="Times New Roman"/>
      <family val="1"/>
    </font>
    <font>
      <sz val="12"/>
      <color rgb="FFFF0000"/>
      <name val="Times New Roman"/>
      <family val="1"/>
    </font>
    <font>
      <vertAlign val="superscript"/>
      <sz val="12"/>
      <name val="Times New Roman"/>
      <family val="1"/>
    </font>
    <font>
      <vertAlign val="superscript"/>
      <sz val="11"/>
      <name val="Times New Roman"/>
      <family val="1"/>
    </font>
    <font>
      <vertAlign val="superscript"/>
      <sz val="11"/>
      <color theme="1"/>
      <name val="Times New Roman"/>
      <family val="1"/>
    </font>
    <font>
      <sz val="9"/>
      <color theme="1"/>
      <name val="Calibri"/>
      <family val="2"/>
      <scheme val="minor"/>
    </font>
    <font>
      <sz val="11"/>
      <name val="Calibri"/>
      <family val="2"/>
      <scheme val="minor"/>
    </font>
    <font>
      <sz val="12"/>
      <color indexed="8"/>
      <name val="Times New Roman"/>
      <family val="1"/>
    </font>
    <font>
      <u/>
      <sz val="12"/>
      <color indexed="8"/>
      <name val="Times New Roman"/>
      <family val="1"/>
    </font>
    <font>
      <b/>
      <sz val="12"/>
      <color indexed="8"/>
      <name val="Times New Roman"/>
      <family val="1"/>
    </font>
    <font>
      <vertAlign val="superscript"/>
      <sz val="12"/>
      <color theme="1"/>
      <name val="Times New Roman"/>
      <family val="1"/>
    </font>
    <font>
      <b/>
      <sz val="12"/>
      <color theme="1"/>
      <name val="Times New Roman"/>
      <family val="1"/>
    </font>
    <font>
      <b/>
      <sz val="12"/>
      <name val="Times New Roman"/>
      <family val="1"/>
    </font>
    <font>
      <b/>
      <vertAlign val="superscript"/>
      <sz val="12"/>
      <name val="Times New Roman"/>
      <family val="1"/>
    </font>
    <font>
      <vertAlign val="superscript"/>
      <sz val="12"/>
      <name val="Calibri"/>
      <family val="2"/>
    </font>
    <font>
      <b/>
      <sz val="12"/>
      <color theme="1"/>
      <name val="Calibri"/>
      <family val="2"/>
    </font>
    <font>
      <vertAlign val="superscript"/>
      <sz val="11"/>
      <color theme="1"/>
      <name val="Calibri"/>
      <family val="2"/>
    </font>
    <font>
      <sz val="10"/>
      <color indexed="24"/>
      <name val="Arial"/>
      <family val="2"/>
    </font>
    <font>
      <sz val="1"/>
      <color indexed="8"/>
      <name val="Courier"/>
      <family val="3"/>
    </font>
    <font>
      <sz val="10"/>
      <color indexed="8"/>
      <name val="Arial"/>
      <family val="2"/>
    </font>
    <font>
      <sz val="10"/>
      <name val="Courier"/>
      <family val="3"/>
    </font>
    <font>
      <sz val="10"/>
      <color theme="1"/>
      <name val="Arial"/>
      <family val="2"/>
    </font>
    <font>
      <b/>
      <i/>
      <u/>
      <sz val="8"/>
      <color indexed="8"/>
      <name val="Arial"/>
      <family val="2"/>
    </font>
    <font>
      <b/>
      <sz val="11"/>
      <color theme="1"/>
      <name val="Calibri"/>
      <family val="2"/>
      <scheme val="minor"/>
    </font>
    <font>
      <b/>
      <sz val="18"/>
      <name val="Calibri"/>
      <family val="2"/>
      <scheme val="minor"/>
    </font>
    <font>
      <sz val="18"/>
      <color theme="1"/>
      <name val="Calibri"/>
      <family val="2"/>
      <scheme val="minor"/>
    </font>
    <font>
      <sz val="8"/>
      <color rgb="FFFF0000"/>
      <name val="Calibri"/>
      <family val="2"/>
    </font>
    <font>
      <sz val="11"/>
      <color theme="1"/>
      <name val="Calibri"/>
      <family val="2"/>
    </font>
    <font>
      <sz val="9"/>
      <color rgb="FFFF0000"/>
      <name val="Calibri"/>
      <family val="2"/>
    </font>
    <font>
      <strike/>
      <sz val="11"/>
      <color theme="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35">
    <xf numFmtId="0" fontId="0" fillId="0" borderId="0"/>
    <xf numFmtId="44" fontId="1" fillId="0" borderId="0" applyFont="0" applyFill="0" applyBorder="0" applyAlignment="0" applyProtection="0"/>
    <xf numFmtId="0" fontId="9" fillId="0" borderId="0"/>
    <xf numFmtId="43" fontId="9" fillId="0" borderId="0" applyFont="0" applyFill="0" applyBorder="0" applyAlignment="0" applyProtection="0"/>
    <xf numFmtId="3" fontId="28" fillId="0" borderId="0" applyFont="0" applyFill="0" applyBorder="0" applyAlignment="0" applyProtection="0"/>
    <xf numFmtId="44" fontId="9" fillId="0" borderId="0" applyFont="0" applyFill="0" applyBorder="0" applyAlignment="0" applyProtection="0"/>
    <xf numFmtId="166" fontId="28" fillId="0" borderId="0" applyFont="0" applyFill="0" applyBorder="0" applyAlignment="0" applyProtection="0"/>
    <xf numFmtId="0" fontId="28" fillId="0" borderId="0" applyFont="0" applyFill="0" applyBorder="0" applyAlignment="0" applyProtection="0"/>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2" fontId="28" fillId="0" borderId="0" applyFont="0" applyFill="0" applyBorder="0" applyAlignment="0" applyProtection="0"/>
    <xf numFmtId="0" fontId="1" fillId="0" borderId="0"/>
    <xf numFmtId="0" fontId="30" fillId="0" borderId="0"/>
    <xf numFmtId="0" fontId="31" fillId="0" borderId="0"/>
    <xf numFmtId="0" fontId="31" fillId="0" borderId="0"/>
    <xf numFmtId="0" fontId="32" fillId="0" borderId="0"/>
    <xf numFmtId="0" fontId="9" fillId="0" borderId="0"/>
    <xf numFmtId="0" fontId="1" fillId="0" borderId="0"/>
    <xf numFmtId="0" fontId="1" fillId="0" borderId="0"/>
    <xf numFmtId="0" fontId="1" fillId="0" borderId="0"/>
    <xf numFmtId="0" fontId="9" fillId="0" borderId="0">
      <alignment wrapText="1"/>
    </xf>
    <xf numFmtId="0" fontId="1" fillId="0" borderId="0"/>
    <xf numFmtId="0" fontId="31" fillId="0" borderId="0"/>
    <xf numFmtId="0" fontId="9" fillId="0" borderId="0">
      <alignment wrapText="1"/>
    </xf>
    <xf numFmtId="0" fontId="1" fillId="0" borderId="0"/>
    <xf numFmtId="0" fontId="30" fillId="0" borderId="0"/>
    <xf numFmtId="9" fontId="9" fillId="0" borderId="0" applyFont="0" applyFill="0" applyBorder="0" applyAlignment="0" applyProtection="0"/>
    <xf numFmtId="9" fontId="30" fillId="0" borderId="0" applyFont="0" applyFill="0" applyBorder="0" applyAlignment="0" applyProtection="0"/>
    <xf numFmtId="41" fontId="33" fillId="0" borderId="2" applyProtection="0">
      <alignment horizontal="left" vertical="top" wrapText="1"/>
    </xf>
    <xf numFmtId="9" fontId="1" fillId="0" borderId="0" applyFont="0" applyFill="0" applyBorder="0" applyAlignment="0" applyProtection="0"/>
  </cellStyleXfs>
  <cellXfs count="142">
    <xf numFmtId="0" fontId="0" fillId="0" borderId="0" xfId="0"/>
    <xf numFmtId="0" fontId="2" fillId="0" borderId="0" xfId="0" applyFont="1"/>
    <xf numFmtId="0" fontId="3" fillId="0" borderId="0" xfId="0" applyFont="1" applyFill="1" applyAlignment="1">
      <alignment horizontal="left" indent="1"/>
    </xf>
    <xf numFmtId="0" fontId="0" fillId="0" borderId="0" xfId="0" applyFont="1"/>
    <xf numFmtId="0" fontId="7" fillId="0" borderId="0" xfId="0" applyFont="1"/>
    <xf numFmtId="0" fontId="8" fillId="0" borderId="0" xfId="0" applyFont="1"/>
    <xf numFmtId="0" fontId="10" fillId="0" borderId="0" xfId="2" applyFont="1" applyBorder="1" applyAlignment="1">
      <alignment horizontal="centerContinuous"/>
    </xf>
    <xf numFmtId="0" fontId="3" fillId="0" borderId="0" xfId="0" applyFont="1"/>
    <xf numFmtId="0" fontId="4" fillId="0" borderId="0" xfId="0" applyFont="1"/>
    <xf numFmtId="0" fontId="10" fillId="0" borderId="0" xfId="2" applyFont="1" applyBorder="1" applyAlignment="1">
      <alignment horizontal="center" wrapText="1"/>
    </xf>
    <xf numFmtId="0" fontId="10" fillId="0" borderId="0" xfId="2" applyFont="1" applyAlignment="1">
      <alignment horizontal="right" wrapText="1" indent="1"/>
    </xf>
    <xf numFmtId="0" fontId="10" fillId="0" borderId="0" xfId="2" applyFont="1"/>
    <xf numFmtId="164" fontId="3" fillId="0" borderId="0" xfId="0" applyNumberFormat="1" applyFont="1"/>
    <xf numFmtId="164" fontId="10" fillId="0" borderId="0" xfId="0" applyNumberFormat="1" applyFont="1"/>
    <xf numFmtId="165" fontId="3" fillId="0" borderId="0" xfId="0" applyNumberFormat="1" applyFont="1"/>
    <xf numFmtId="0" fontId="10" fillId="0" borderId="0" xfId="2" applyFont="1" applyFill="1" applyAlignment="1">
      <alignment horizontal="left" indent="2"/>
    </xf>
    <xf numFmtId="164" fontId="3" fillId="0" borderId="0" xfId="0" applyNumberFormat="1" applyFont="1" applyFill="1"/>
    <xf numFmtId="164" fontId="10" fillId="0" borderId="0" xfId="0" applyNumberFormat="1" applyFont="1" applyFill="1"/>
    <xf numFmtId="0" fontId="3" fillId="0" borderId="0" xfId="0" applyFont="1" applyFill="1"/>
    <xf numFmtId="0" fontId="10" fillId="0" borderId="0" xfId="2" applyFont="1" applyAlignment="1">
      <alignment horizontal="left" indent="2"/>
    </xf>
    <xf numFmtId="0" fontId="10" fillId="0" borderId="0" xfId="2" applyFont="1" applyAlignment="1">
      <alignment horizontal="left"/>
    </xf>
    <xf numFmtId="164" fontId="3" fillId="0" borderId="0" xfId="1" applyNumberFormat="1" applyFont="1" applyFill="1"/>
    <xf numFmtId="44" fontId="3" fillId="0" borderId="0" xfId="0" applyNumberFormat="1" applyFont="1" applyFill="1"/>
    <xf numFmtId="164" fontId="10" fillId="0" borderId="0" xfId="1" applyNumberFormat="1" applyFont="1" applyFill="1"/>
    <xf numFmtId="44" fontId="12" fillId="0" borderId="0" xfId="0" applyNumberFormat="1" applyFont="1" applyFill="1"/>
    <xf numFmtId="164" fontId="3" fillId="0" borderId="1" xfId="1" applyNumberFormat="1" applyFont="1" applyFill="1" applyBorder="1"/>
    <xf numFmtId="164" fontId="3" fillId="0" borderId="0" xfId="1" applyNumberFormat="1" applyFont="1" applyFill="1" applyBorder="1"/>
    <xf numFmtId="164" fontId="3" fillId="0" borderId="1" xfId="0" applyNumberFormat="1" applyFont="1" applyBorder="1"/>
    <xf numFmtId="0" fontId="10" fillId="0" borderId="0" xfId="0" applyFont="1"/>
    <xf numFmtId="0" fontId="10" fillId="0" borderId="0" xfId="2" applyFont="1" applyAlignment="1">
      <alignment horizontal="center"/>
    </xf>
    <xf numFmtId="164" fontId="3" fillId="0" borderId="0" xfId="0" applyNumberFormat="1" applyFont="1" applyBorder="1"/>
    <xf numFmtId="0" fontId="10" fillId="0" borderId="0" xfId="2" applyFont="1" applyAlignment="1">
      <alignment horizontal="left" indent="1"/>
    </xf>
    <xf numFmtId="44" fontId="3" fillId="0" borderId="0" xfId="0" applyNumberFormat="1" applyFont="1"/>
    <xf numFmtId="165" fontId="3" fillId="0" borderId="0" xfId="0" applyNumberFormat="1" applyFont="1" applyBorder="1"/>
    <xf numFmtId="0" fontId="7" fillId="0" borderId="0" xfId="2" applyFont="1"/>
    <xf numFmtId="0" fontId="7" fillId="0" borderId="0" xfId="2" applyFont="1" applyFill="1"/>
    <xf numFmtId="164" fontId="3" fillId="0" borderId="1" xfId="0" applyNumberFormat="1" applyFont="1" applyFill="1" applyBorder="1"/>
    <xf numFmtId="164" fontId="10" fillId="0" borderId="1" xfId="0" applyNumberFormat="1" applyFont="1" applyBorder="1"/>
    <xf numFmtId="164" fontId="10" fillId="0" borderId="1" xfId="0" applyNumberFormat="1" applyFont="1" applyFill="1" applyBorder="1"/>
    <xf numFmtId="0" fontId="12" fillId="0" borderId="0" xfId="0" applyFont="1"/>
    <xf numFmtId="0" fontId="16" fillId="0" borderId="0" xfId="0" applyFont="1"/>
    <xf numFmtId="0" fontId="3" fillId="0" borderId="0" xfId="0" applyFont="1" applyBorder="1" applyAlignment="1">
      <alignment horizontal="center"/>
    </xf>
    <xf numFmtId="7" fontId="3" fillId="0" borderId="0" xfId="0" applyNumberFormat="1" applyFont="1"/>
    <xf numFmtId="7" fontId="3" fillId="0" borderId="0" xfId="0" applyNumberFormat="1" applyFont="1" applyBorder="1"/>
    <xf numFmtId="7" fontId="3" fillId="0" borderId="0" xfId="0" applyNumberFormat="1" applyFont="1" applyFill="1" applyBorder="1"/>
    <xf numFmtId="0" fontId="3" fillId="0" borderId="0" xfId="0" applyFont="1" applyBorder="1"/>
    <xf numFmtId="7" fontId="3" fillId="0" borderId="1" xfId="0" applyNumberFormat="1" applyFont="1" applyFill="1" applyBorder="1"/>
    <xf numFmtId="7" fontId="3" fillId="0" borderId="0" xfId="0" applyNumberFormat="1" applyFont="1" applyFill="1"/>
    <xf numFmtId="7" fontId="3" fillId="0" borderId="1" xfId="0" applyNumberFormat="1" applyFont="1" applyBorder="1"/>
    <xf numFmtId="0" fontId="17" fillId="0" borderId="0" xfId="0" applyFont="1"/>
    <xf numFmtId="0" fontId="7" fillId="0" borderId="0" xfId="0" applyFont="1" applyFill="1" applyBorder="1" applyAlignment="1">
      <alignment horizontal="center"/>
    </xf>
    <xf numFmtId="0" fontId="10" fillId="0" borderId="0" xfId="0" applyFont="1" applyFill="1"/>
    <xf numFmtId="0" fontId="10" fillId="0" borderId="0" xfId="0" applyFont="1" applyFill="1" applyBorder="1" applyAlignment="1">
      <alignment horizontal="center" wrapText="1"/>
    </xf>
    <xf numFmtId="0" fontId="10" fillId="0" borderId="0" xfId="0" applyFont="1" applyFill="1" applyAlignment="1"/>
    <xf numFmtId="7" fontId="10" fillId="0" borderId="0" xfId="1" applyNumberFormat="1" applyFont="1" applyFill="1"/>
    <xf numFmtId="44" fontId="10" fillId="0" borderId="0" xfId="0" applyNumberFormat="1" applyFont="1" applyFill="1"/>
    <xf numFmtId="165" fontId="10" fillId="0" borderId="0" xfId="0" applyNumberFormat="1" applyFont="1" applyFill="1"/>
    <xf numFmtId="0" fontId="10" fillId="0" borderId="0" xfId="0" applyFont="1" applyFill="1" applyAlignment="1">
      <alignment horizontal="left" indent="1"/>
    </xf>
    <xf numFmtId="0" fontId="10" fillId="0" borderId="0" xfId="0" applyFont="1" applyFill="1" applyAlignment="1">
      <alignment horizontal="left" indent="2"/>
    </xf>
    <xf numFmtId="7" fontId="10" fillId="0" borderId="0" xfId="1" applyNumberFormat="1" applyFont="1" applyFill="1" applyBorder="1"/>
    <xf numFmtId="44" fontId="10" fillId="0" borderId="0" xfId="0" applyNumberFormat="1" applyFont="1" applyFill="1" applyBorder="1"/>
    <xf numFmtId="7" fontId="3" fillId="0" borderId="0" xfId="1" applyNumberFormat="1" applyFont="1" applyFill="1"/>
    <xf numFmtId="7" fontId="3" fillId="0" borderId="0" xfId="1" applyNumberFormat="1" applyFont="1" applyFill="1" applyBorder="1"/>
    <xf numFmtId="44" fontId="3" fillId="0" borderId="0" xfId="0" applyNumberFormat="1" applyFont="1" applyFill="1" applyBorder="1"/>
    <xf numFmtId="0" fontId="6" fillId="0" borderId="0" xfId="0" applyFont="1"/>
    <xf numFmtId="44" fontId="12" fillId="0" borderId="0" xfId="0" applyNumberFormat="1" applyFont="1" applyFill="1" applyBorder="1"/>
    <xf numFmtId="7" fontId="3" fillId="0" borderId="1" xfId="1" applyNumberFormat="1" applyFont="1" applyFill="1" applyBorder="1"/>
    <xf numFmtId="7" fontId="10" fillId="0" borderId="1" xfId="1" applyNumberFormat="1" applyFont="1" applyFill="1" applyBorder="1"/>
    <xf numFmtId="0" fontId="3" fillId="0" borderId="0" xfId="0" applyFont="1" applyFill="1" applyAlignment="1">
      <alignment horizontal="center"/>
    </xf>
    <xf numFmtId="0" fontId="18" fillId="0" borderId="0" xfId="0" applyFont="1" applyFill="1"/>
    <xf numFmtId="0" fontId="3" fillId="0" borderId="0" xfId="0" applyFont="1" applyBorder="1" applyAlignment="1">
      <alignment horizontal="center"/>
    </xf>
    <xf numFmtId="0" fontId="5" fillId="0" borderId="0" xfId="0" applyFont="1"/>
    <xf numFmtId="0" fontId="3" fillId="0" borderId="0" xfId="0" applyFont="1" applyFill="1" applyBorder="1" applyAlignment="1">
      <alignment horizontal="center" wrapText="1"/>
    </xf>
    <xf numFmtId="0" fontId="0" fillId="0" borderId="0" xfId="0" applyFont="1" applyBorder="1"/>
    <xf numFmtId="0" fontId="20" fillId="0" borderId="0" xfId="0" applyFont="1" applyFill="1"/>
    <xf numFmtId="165" fontId="3" fillId="0" borderId="0" xfId="0" applyNumberFormat="1" applyFont="1" applyFill="1" applyBorder="1"/>
    <xf numFmtId="0" fontId="22" fillId="0" borderId="0" xfId="0" applyFont="1" applyFill="1"/>
    <xf numFmtId="7" fontId="22" fillId="0" borderId="0" xfId="1" applyNumberFormat="1" applyFont="1" applyFill="1"/>
    <xf numFmtId="44" fontId="22" fillId="0" borderId="0" xfId="0" applyNumberFormat="1" applyFont="1" applyFill="1"/>
    <xf numFmtId="165" fontId="22" fillId="0" borderId="0" xfId="0" applyNumberFormat="1" applyFont="1" applyFill="1" applyBorder="1"/>
    <xf numFmtId="0" fontId="23" fillId="0" borderId="0" xfId="2" applyFont="1"/>
    <xf numFmtId="7" fontId="22" fillId="0" borderId="0" xfId="0" applyNumberFormat="1" applyFont="1"/>
    <xf numFmtId="0" fontId="22" fillId="0" borderId="0" xfId="0" applyFont="1"/>
    <xf numFmtId="0" fontId="2" fillId="0" borderId="0" xfId="0" applyFont="1" applyAlignment="1"/>
    <xf numFmtId="0" fontId="15" fillId="0" borderId="0" xfId="0" applyFont="1" applyFill="1"/>
    <xf numFmtId="0" fontId="3" fillId="0" borderId="0" xfId="0" applyFont="1" applyFill="1" applyAlignment="1">
      <alignment horizontal="left" indent="2"/>
    </xf>
    <xf numFmtId="164" fontId="3" fillId="0" borderId="0" xfId="0" applyNumberFormat="1" applyFont="1" applyFill="1" applyBorder="1"/>
    <xf numFmtId="0" fontId="36" fillId="0" borderId="3" xfId="0" applyFont="1" applyBorder="1" applyAlignment="1">
      <alignment horizontal="center"/>
    </xf>
    <xf numFmtId="0" fontId="34" fillId="0" borderId="3" xfId="0" applyFont="1" applyBorder="1" applyAlignment="1">
      <alignment wrapText="1"/>
    </xf>
    <xf numFmtId="0" fontId="34" fillId="0" borderId="3" xfId="0" applyFont="1" applyBorder="1" applyAlignment="1">
      <alignment horizontal="center" wrapText="1"/>
    </xf>
    <xf numFmtId="0" fontId="0" fillId="0" borderId="0" xfId="0" applyFont="1" applyAlignment="1">
      <alignment wrapText="1"/>
    </xf>
    <xf numFmtId="164" fontId="0" fillId="0" borderId="0" xfId="0" applyNumberFormat="1" applyFont="1"/>
    <xf numFmtId="164" fontId="0" fillId="0" borderId="0" xfId="1" applyNumberFormat="1" applyFont="1"/>
    <xf numFmtId="0" fontId="0" fillId="3" borderId="0" xfId="0" applyFont="1" applyFill="1" applyAlignment="1">
      <alignment wrapText="1"/>
    </xf>
    <xf numFmtId="164" fontId="0" fillId="3" borderId="0" xfId="0" applyNumberFormat="1" applyFont="1" applyFill="1"/>
    <xf numFmtId="0" fontId="0" fillId="0" borderId="0" xfId="0" applyFont="1" applyAlignment="1">
      <alignment horizontal="left" wrapText="1" indent="2"/>
    </xf>
    <xf numFmtId="164" fontId="0" fillId="0" borderId="0" xfId="0" applyNumberFormat="1" applyFont="1" applyAlignment="1">
      <alignment horizontal="right"/>
    </xf>
    <xf numFmtId="0" fontId="4" fillId="0" borderId="0" xfId="0" applyFont="1" applyAlignment="1">
      <alignment horizontal="left" indent="1"/>
    </xf>
    <xf numFmtId="0" fontId="0" fillId="0" borderId="0" xfId="0" applyFont="1" applyAlignment="1">
      <alignment horizontal="left" wrapText="1" indent="1"/>
    </xf>
    <xf numFmtId="8" fontId="0" fillId="0" borderId="4" xfId="0" applyNumberFormat="1" applyFont="1" applyBorder="1"/>
    <xf numFmtId="164" fontId="0" fillId="0" borderId="4" xfId="0" applyNumberFormat="1" applyFont="1" applyBorder="1"/>
    <xf numFmtId="164" fontId="0" fillId="0" borderId="0" xfId="0" applyNumberFormat="1" applyFont="1" applyBorder="1"/>
    <xf numFmtId="8" fontId="34" fillId="4" borderId="5" xfId="0" applyNumberFormat="1" applyFont="1" applyFill="1" applyBorder="1"/>
    <xf numFmtId="164" fontId="34" fillId="4" borderId="5" xfId="0" applyNumberFormat="1" applyFont="1" applyFill="1" applyBorder="1"/>
    <xf numFmtId="8" fontId="34" fillId="0" borderId="5" xfId="0" applyNumberFormat="1" applyFont="1" applyBorder="1"/>
    <xf numFmtId="164" fontId="34" fillId="0" borderId="5" xfId="0" applyNumberFormat="1" applyFont="1" applyBorder="1"/>
    <xf numFmtId="8" fontId="34" fillId="5" borderId="5" xfId="0" applyNumberFormat="1" applyFont="1" applyFill="1" applyBorder="1"/>
    <xf numFmtId="164" fontId="5" fillId="5" borderId="5" xfId="0" applyNumberFormat="1" applyFont="1" applyFill="1" applyBorder="1"/>
    <xf numFmtId="164" fontId="0" fillId="0" borderId="0" xfId="1" applyNumberFormat="1" applyFont="1" applyFill="1" applyAlignment="1">
      <alignment horizontal="right"/>
    </xf>
    <xf numFmtId="7" fontId="37" fillId="0" borderId="0" xfId="0" applyNumberFormat="1" applyFont="1" applyFill="1" applyAlignment="1">
      <alignment wrapText="1"/>
    </xf>
    <xf numFmtId="44" fontId="37" fillId="0" borderId="0" xfId="0" applyNumberFormat="1" applyFont="1" applyFill="1" applyAlignment="1">
      <alignment wrapText="1"/>
    </xf>
    <xf numFmtId="7" fontId="37" fillId="0" borderId="0" xfId="0" applyNumberFormat="1" applyFont="1" applyFill="1" applyAlignment="1">
      <alignment horizontal="right" wrapText="1"/>
    </xf>
    <xf numFmtId="44" fontId="38" fillId="0" borderId="0" xfId="0" applyNumberFormat="1" applyFont="1" applyAlignment="1">
      <alignment wrapText="1"/>
    </xf>
    <xf numFmtId="44" fontId="39" fillId="0" borderId="0" xfId="0" applyNumberFormat="1" applyFont="1" applyAlignment="1">
      <alignment wrapText="1"/>
    </xf>
    <xf numFmtId="44" fontId="37" fillId="0" borderId="0" xfId="0" applyNumberFormat="1" applyFont="1" applyFill="1" applyAlignment="1">
      <alignment horizontal="right" wrapText="1"/>
    </xf>
    <xf numFmtId="44" fontId="39" fillId="0" borderId="1" xfId="0" applyNumberFormat="1" applyFont="1" applyBorder="1" applyAlignment="1">
      <alignment wrapText="1"/>
    </xf>
    <xf numFmtId="10" fontId="0" fillId="0" borderId="0" xfId="34" applyNumberFormat="1" applyFont="1"/>
    <xf numFmtId="44" fontId="39" fillId="0" borderId="0" xfId="1" applyFont="1" applyAlignment="1">
      <alignment wrapText="1"/>
    </xf>
    <xf numFmtId="164" fontId="0" fillId="0" borderId="0" xfId="0" applyNumberFormat="1" applyFont="1" applyFill="1"/>
    <xf numFmtId="164" fontId="0" fillId="0" borderId="0" xfId="0" applyNumberFormat="1" applyFont="1" applyFill="1" applyAlignment="1">
      <alignment horizontal="right"/>
    </xf>
    <xf numFmtId="0" fontId="0" fillId="0" borderId="0" xfId="0" applyFont="1" applyFill="1"/>
    <xf numFmtId="0" fontId="0" fillId="0" borderId="0" xfId="0" applyFont="1" applyFill="1" applyAlignment="1">
      <alignment horizontal="left" wrapText="1" indent="2"/>
    </xf>
    <xf numFmtId="0" fontId="0" fillId="0" borderId="0" xfId="0" applyFont="1" applyFill="1" applyAlignment="1">
      <alignment wrapText="1"/>
    </xf>
    <xf numFmtId="0" fontId="0" fillId="0" borderId="0" xfId="0" applyFont="1" applyFill="1" applyAlignment="1">
      <alignment horizontal="left" wrapText="1" indent="1"/>
    </xf>
    <xf numFmtId="164" fontId="0" fillId="0" borderId="0" xfId="0" applyNumberFormat="1" applyFont="1" applyFill="1" applyBorder="1"/>
    <xf numFmtId="0" fontId="0" fillId="0" borderId="0" xfId="0" applyFont="1" applyAlignment="1">
      <alignment horizontal="left" wrapText="1"/>
    </xf>
    <xf numFmtId="0" fontId="2" fillId="0" borderId="0" xfId="0" applyFont="1" applyFill="1"/>
    <xf numFmtId="0" fontId="0" fillId="0" borderId="0" xfId="0" applyFont="1" applyFill="1" applyAlignment="1">
      <alignment horizontal="left" indent="1"/>
    </xf>
    <xf numFmtId="165" fontId="3" fillId="0" borderId="0" xfId="0" applyNumberFormat="1" applyFont="1" applyFill="1"/>
    <xf numFmtId="164" fontId="0" fillId="0" borderId="0" xfId="1" applyNumberFormat="1" applyFont="1" applyFill="1"/>
    <xf numFmtId="0" fontId="35" fillId="2" borderId="0" xfId="0" applyFont="1" applyFill="1" applyAlignment="1">
      <alignment horizontal="center"/>
    </xf>
    <xf numFmtId="0" fontId="35" fillId="2" borderId="0" xfId="0" applyFont="1" applyFill="1" applyBorder="1" applyAlignment="1">
      <alignment horizontal="center" wrapText="1"/>
    </xf>
    <xf numFmtId="0" fontId="35" fillId="2" borderId="0" xfId="0" applyFont="1" applyFill="1" applyBorder="1" applyAlignment="1">
      <alignment horizontal="center"/>
    </xf>
    <xf numFmtId="0" fontId="35" fillId="2" borderId="3" xfId="0" applyFont="1" applyFill="1" applyBorder="1" applyAlignment="1">
      <alignment horizontal="center" wrapText="1"/>
    </xf>
    <xf numFmtId="0" fontId="0" fillId="0" borderId="0" xfId="0" applyFont="1" applyFill="1" applyAlignment="1">
      <alignment horizontal="left" vertical="center" wrapText="1"/>
    </xf>
    <xf numFmtId="0" fontId="0" fillId="0" borderId="0" xfId="0" applyFont="1" applyAlignment="1">
      <alignment horizontal="left" wrapText="1"/>
    </xf>
    <xf numFmtId="0" fontId="10" fillId="0" borderId="0" xfId="0" applyFont="1" applyFill="1" applyBorder="1" applyAlignment="1">
      <alignment horizontal="center"/>
    </xf>
    <xf numFmtId="0" fontId="3" fillId="0" borderId="0" xfId="0" applyFont="1" applyFill="1" applyBorder="1" applyAlignment="1">
      <alignment horizontal="center"/>
    </xf>
    <xf numFmtId="0" fontId="10" fillId="0" borderId="0" xfId="2" applyFont="1" applyBorder="1" applyAlignment="1">
      <alignment horizontal="center"/>
    </xf>
    <xf numFmtId="0" fontId="3" fillId="0" borderId="0" xfId="0" applyFont="1" applyBorder="1" applyAlignment="1">
      <alignment horizontal="center"/>
    </xf>
    <xf numFmtId="0" fontId="2" fillId="0" borderId="0" xfId="0" applyFont="1" applyAlignment="1"/>
    <xf numFmtId="0" fontId="2" fillId="0" borderId="0" xfId="0" applyFont="1" applyAlignment="1">
      <alignment wrapText="1"/>
    </xf>
  </cellXfs>
  <cellStyles count="35">
    <cellStyle name="Comma 2" xfId="3"/>
    <cellStyle name="Comma0" xfId="4"/>
    <cellStyle name="Currency" xfId="1" builtinId="4"/>
    <cellStyle name="Currency 2" xfId="5"/>
    <cellStyle name="Currency0" xfId="6"/>
    <cellStyle name="Date" xfId="7"/>
    <cellStyle name="F2" xfId="8"/>
    <cellStyle name="F3" xfId="9"/>
    <cellStyle name="F4" xfId="10"/>
    <cellStyle name="F5" xfId="11"/>
    <cellStyle name="F6" xfId="12"/>
    <cellStyle name="F7" xfId="13"/>
    <cellStyle name="F8" xfId="14"/>
    <cellStyle name="Fixed" xfId="15"/>
    <cellStyle name="Normal" xfId="0" builtinId="0"/>
    <cellStyle name="Normal 10" xfId="16"/>
    <cellStyle name="Normal 11" xfId="17"/>
    <cellStyle name="Normal 2" xfId="18"/>
    <cellStyle name="Normal 2 2" xfId="19"/>
    <cellStyle name="Normal 3" xfId="20"/>
    <cellStyle name="Normal 4" xfId="21"/>
    <cellStyle name="Normal 4 2" xfId="22"/>
    <cellStyle name="Normal 5" xfId="23"/>
    <cellStyle name="Normal 5 2" xfId="24"/>
    <cellStyle name="Normal 57" xfId="25"/>
    <cellStyle name="Normal 6" xfId="26"/>
    <cellStyle name="Normal 7" xfId="27"/>
    <cellStyle name="Normal 79" xfId="28"/>
    <cellStyle name="Normal 8" xfId="29"/>
    <cellStyle name="Normal 9" xfId="30"/>
    <cellStyle name="Normal_FY06_BOG_Report_Student_Fees_&amp;_Auxiliaries" xfId="2"/>
    <cellStyle name="Percent" xfId="34" builtinId="5"/>
    <cellStyle name="Percent 2" xfId="31"/>
    <cellStyle name="Percent 3" xfId="32"/>
    <cellStyle name="Style 1" xfId="33"/>
  </cellStyles>
  <dxfs count="0"/>
  <tableStyles count="0" defaultTableStyle="TableStyleMedium2" defaultPivotStyle="PivotStyleLight16"/>
  <colors>
    <mruColors>
      <color rgb="FFFCF72D"/>
      <color rgb="FFEBE339"/>
      <color rgb="FFA7C56D"/>
      <color rgb="FFEEBC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harris\Budget\FY99\FY97\CURRENT97\current97_maste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ehunsick\98budgetdevelopment\98salary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 FY97"/>
      <sheetName val="1T Revenue"/>
      <sheetName val="BudRev"/>
      <sheetName val="Reserves"/>
      <sheetName val="EXMPT_Nov"/>
      <sheetName val="EXMPT_Q2"/>
      <sheetName val="EXMPT_Q1"/>
      <sheetName val="Exempt97"/>
      <sheetName val="Exempt_Detail"/>
      <sheetName val="Ovhd97_rev3"/>
      <sheetName val="Ovhd97_rev2"/>
      <sheetName val="Ovhd97_rev1"/>
      <sheetName val="Ovhd97_orig"/>
      <sheetName val="tuit97_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Control"/>
      <sheetName val="Parameters"/>
      <sheetName val="Adjustments"/>
      <sheetName val="2000 Adj"/>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52"/>
  <sheetViews>
    <sheetView tabSelected="1" zoomScale="110" zoomScaleNormal="110" workbookViewId="0">
      <selection activeCell="B7" sqref="B7"/>
    </sheetView>
  </sheetViews>
  <sheetFormatPr defaultColWidth="9.140625" defaultRowHeight="15" x14ac:dyDescent="0.25"/>
  <cols>
    <col min="1" max="1" width="56.140625" style="3" customWidth="1"/>
    <col min="2" max="9" width="12.140625" style="3" bestFit="1" customWidth="1"/>
    <col min="10" max="16384" width="9.140625" style="3"/>
  </cols>
  <sheetData>
    <row r="1" spans="1:12" ht="23.45" x14ac:dyDescent="0.45">
      <c r="A1" s="130" t="s">
        <v>93</v>
      </c>
      <c r="B1" s="130"/>
      <c r="C1" s="130"/>
      <c r="D1" s="130"/>
      <c r="E1" s="130"/>
      <c r="F1" s="130"/>
      <c r="G1" s="130"/>
      <c r="H1" s="130"/>
      <c r="I1" s="130"/>
    </row>
    <row r="2" spans="1:12" ht="23.45" x14ac:dyDescent="0.45">
      <c r="A2" s="131" t="str">
        <f>"FY"&amp;MID('BOG Fall Spring On'!F10,6,2)&amp;" Student Fee Package"</f>
        <v>FY16 Student Fee Package</v>
      </c>
      <c r="B2" s="132"/>
      <c r="C2" s="132"/>
      <c r="D2" s="132"/>
      <c r="E2" s="132"/>
      <c r="F2" s="132"/>
      <c r="G2" s="132"/>
      <c r="H2" s="132"/>
      <c r="I2" s="132"/>
    </row>
    <row r="3" spans="1:12" ht="24" thickBot="1" x14ac:dyDescent="0.5">
      <c r="A3" s="133" t="str">
        <f>"("&amp;'BOG Fall Spring On'!A3&amp;" Version)"</f>
        <v>(Final Version)</v>
      </c>
      <c r="B3" s="133"/>
      <c r="C3" s="133"/>
      <c r="D3" s="133"/>
      <c r="E3" s="133"/>
      <c r="F3" s="133"/>
      <c r="G3" s="133"/>
      <c r="H3" s="133"/>
      <c r="I3" s="133"/>
    </row>
    <row r="4" spans="1:12" ht="24" thickBot="1" x14ac:dyDescent="0.5">
      <c r="A4" s="87"/>
      <c r="B4" s="87"/>
      <c r="C4" s="87"/>
      <c r="D4" s="87"/>
      <c r="E4" s="87"/>
      <c r="F4" s="87"/>
      <c r="G4" s="87"/>
      <c r="H4" s="87"/>
      <c r="I4" s="87"/>
    </row>
    <row r="5" spans="1:12" ht="63.75" customHeight="1" thickBot="1" x14ac:dyDescent="0.35">
      <c r="A5" s="88" t="s">
        <v>94</v>
      </c>
      <c r="B5" s="89" t="s">
        <v>95</v>
      </c>
      <c r="C5" s="89" t="s">
        <v>96</v>
      </c>
      <c r="D5" s="89" t="s">
        <v>97</v>
      </c>
      <c r="E5" s="89" t="s">
        <v>98</v>
      </c>
      <c r="F5" s="89" t="s">
        <v>99</v>
      </c>
      <c r="G5" s="89" t="s">
        <v>100</v>
      </c>
      <c r="H5" s="89" t="s">
        <v>101</v>
      </c>
      <c r="I5" s="89" t="s">
        <v>102</v>
      </c>
      <c r="J5" s="90"/>
      <c r="K5" s="90"/>
      <c r="L5" s="90"/>
    </row>
    <row r="6" spans="1:12" ht="14.45" x14ac:dyDescent="0.3">
      <c r="A6" s="90" t="s">
        <v>103</v>
      </c>
      <c r="B6" s="118">
        <v>7.49</v>
      </c>
      <c r="C6" s="118"/>
      <c r="D6" s="118"/>
      <c r="E6" s="118"/>
      <c r="F6" s="118">
        <v>4.87</v>
      </c>
      <c r="G6" s="118"/>
      <c r="H6" s="118"/>
      <c r="I6" s="118"/>
    </row>
    <row r="7" spans="1:12" ht="17.25" x14ac:dyDescent="0.25">
      <c r="A7" s="90" t="s">
        <v>144</v>
      </c>
      <c r="B7" s="108">
        <v>39.49</v>
      </c>
      <c r="C7" s="129"/>
      <c r="D7" s="118">
        <v>29.62</v>
      </c>
      <c r="E7" s="118"/>
      <c r="F7" s="118">
        <v>25.67</v>
      </c>
      <c r="G7" s="118"/>
      <c r="H7" s="118">
        <v>19.25</v>
      </c>
      <c r="I7" s="118"/>
    </row>
    <row r="8" spans="1:12" x14ac:dyDescent="0.25">
      <c r="A8" s="93" t="s">
        <v>0</v>
      </c>
      <c r="B8" s="94"/>
      <c r="C8" s="94"/>
      <c r="D8" s="94"/>
      <c r="E8" s="94"/>
      <c r="F8" s="94"/>
      <c r="G8" s="94"/>
      <c r="H8" s="94"/>
      <c r="I8" s="94"/>
    </row>
    <row r="9" spans="1:12" x14ac:dyDescent="0.25">
      <c r="A9" s="121" t="s">
        <v>11</v>
      </c>
      <c r="B9" s="118">
        <v>109.85</v>
      </c>
      <c r="C9" s="118">
        <v>26.71</v>
      </c>
      <c r="D9" s="118"/>
      <c r="E9" s="118"/>
      <c r="F9" s="118"/>
      <c r="G9" s="91"/>
      <c r="H9" s="91"/>
      <c r="I9" s="91"/>
    </row>
    <row r="10" spans="1:12" x14ac:dyDescent="0.25">
      <c r="A10" s="121" t="s">
        <v>46</v>
      </c>
      <c r="B10" s="118">
        <v>3</v>
      </c>
      <c r="C10" s="118">
        <v>5.25</v>
      </c>
      <c r="D10" s="118"/>
      <c r="E10" s="118"/>
      <c r="F10" s="118">
        <v>3.51</v>
      </c>
      <c r="G10" s="91"/>
      <c r="H10" s="91"/>
      <c r="I10" s="91"/>
    </row>
    <row r="11" spans="1:12" x14ac:dyDescent="0.25">
      <c r="A11" s="121" t="s">
        <v>104</v>
      </c>
      <c r="B11" s="118">
        <v>2.0699999999999998</v>
      </c>
      <c r="C11" s="118"/>
      <c r="D11" s="118"/>
      <c r="E11" s="118"/>
      <c r="F11" s="118"/>
      <c r="G11" s="91"/>
      <c r="H11" s="91"/>
      <c r="I11" s="91"/>
    </row>
    <row r="12" spans="1:12" x14ac:dyDescent="0.25">
      <c r="A12" s="93" t="s">
        <v>1</v>
      </c>
      <c r="B12" s="94"/>
      <c r="C12" s="94"/>
      <c r="D12" s="94"/>
      <c r="E12" s="94"/>
      <c r="F12" s="94"/>
      <c r="G12" s="94"/>
      <c r="H12" s="94"/>
      <c r="I12" s="94"/>
    </row>
    <row r="13" spans="1:12" x14ac:dyDescent="0.25">
      <c r="A13" s="121" t="s">
        <v>2</v>
      </c>
      <c r="B13" s="118">
        <v>66.11</v>
      </c>
      <c r="C13" s="118">
        <v>41.74</v>
      </c>
      <c r="D13" s="118"/>
      <c r="E13" s="118"/>
      <c r="F13" s="118">
        <v>41.79</v>
      </c>
      <c r="G13" s="118">
        <v>49.71</v>
      </c>
      <c r="H13" s="118"/>
      <c r="I13" s="118"/>
    </row>
    <row r="14" spans="1:12" x14ac:dyDescent="0.25">
      <c r="A14" s="121" t="s">
        <v>104</v>
      </c>
      <c r="B14" s="118">
        <v>56.97</v>
      </c>
      <c r="C14" s="118">
        <v>0</v>
      </c>
      <c r="D14" s="118"/>
      <c r="E14" s="118"/>
      <c r="F14" s="118">
        <v>38.21</v>
      </c>
      <c r="G14" s="118"/>
      <c r="H14" s="118"/>
      <c r="I14" s="118"/>
    </row>
    <row r="15" spans="1:12" x14ac:dyDescent="0.25">
      <c r="A15" s="121" t="s">
        <v>3</v>
      </c>
      <c r="B15" s="118">
        <v>16.07</v>
      </c>
      <c r="C15" s="118">
        <v>0</v>
      </c>
      <c r="D15" s="118"/>
      <c r="E15" s="118"/>
      <c r="F15" s="118">
        <v>10.45</v>
      </c>
      <c r="G15" s="118"/>
      <c r="H15" s="118"/>
      <c r="I15" s="118"/>
    </row>
    <row r="16" spans="1:12" x14ac:dyDescent="0.25">
      <c r="A16" s="122" t="s">
        <v>4</v>
      </c>
      <c r="B16" s="118">
        <v>31.22</v>
      </c>
      <c r="C16" s="118"/>
      <c r="D16" s="118"/>
      <c r="E16" s="118"/>
      <c r="F16" s="118">
        <v>20.29</v>
      </c>
      <c r="G16" s="118"/>
      <c r="H16" s="118"/>
      <c r="I16" s="118"/>
    </row>
    <row r="17" spans="1:10" x14ac:dyDescent="0.25">
      <c r="A17" s="122" t="s">
        <v>105</v>
      </c>
      <c r="B17" s="118">
        <v>0.48</v>
      </c>
      <c r="C17" s="118"/>
      <c r="D17" s="118"/>
      <c r="E17" s="118"/>
      <c r="F17" s="118">
        <v>0.31</v>
      </c>
      <c r="G17" s="118"/>
      <c r="H17" s="118"/>
      <c r="I17" s="118"/>
    </row>
    <row r="18" spans="1:10" x14ac:dyDescent="0.25">
      <c r="A18" s="122" t="s">
        <v>15</v>
      </c>
      <c r="B18" s="118">
        <v>7.34</v>
      </c>
      <c r="C18" s="118"/>
      <c r="D18" s="118"/>
      <c r="E18" s="118"/>
      <c r="F18" s="118">
        <v>4.7699999999999996</v>
      </c>
      <c r="G18" s="118"/>
      <c r="H18" s="118"/>
      <c r="I18" s="118"/>
    </row>
    <row r="19" spans="1:10" x14ac:dyDescent="0.25">
      <c r="A19" s="93" t="s">
        <v>143</v>
      </c>
      <c r="B19" s="94"/>
      <c r="C19" s="94"/>
      <c r="D19" s="94"/>
      <c r="E19" s="94"/>
      <c r="F19" s="94"/>
      <c r="G19" s="94"/>
      <c r="H19" s="94"/>
      <c r="I19" s="94"/>
    </row>
    <row r="20" spans="1:10" x14ac:dyDescent="0.25">
      <c r="A20" s="121" t="s">
        <v>14</v>
      </c>
      <c r="B20" s="119">
        <v>44.24</v>
      </c>
      <c r="C20" s="118"/>
      <c r="D20" s="118"/>
      <c r="E20" s="118"/>
      <c r="F20" s="118">
        <v>28.76</v>
      </c>
      <c r="G20" s="118"/>
      <c r="H20" s="118"/>
      <c r="I20" s="118"/>
    </row>
    <row r="21" spans="1:10" x14ac:dyDescent="0.25">
      <c r="A21" s="121" t="s">
        <v>106</v>
      </c>
      <c r="B21" s="119">
        <v>166.56</v>
      </c>
      <c r="C21" s="118"/>
      <c r="D21" s="118"/>
      <c r="E21" s="118"/>
      <c r="F21" s="118">
        <v>108.26</v>
      </c>
      <c r="G21" s="118"/>
      <c r="H21" s="118"/>
      <c r="I21" s="118"/>
    </row>
    <row r="22" spans="1:10" x14ac:dyDescent="0.25">
      <c r="A22" s="122" t="s">
        <v>16</v>
      </c>
      <c r="B22" s="118">
        <v>4.25</v>
      </c>
      <c r="C22" s="118"/>
      <c r="D22" s="118"/>
      <c r="E22" s="118"/>
      <c r="F22" s="118">
        <v>2.76</v>
      </c>
      <c r="G22" s="118"/>
      <c r="H22" s="118"/>
      <c r="I22" s="118"/>
    </row>
    <row r="23" spans="1:10" x14ac:dyDescent="0.25">
      <c r="A23" s="93" t="s">
        <v>6</v>
      </c>
      <c r="B23" s="94"/>
      <c r="C23" s="94"/>
      <c r="D23" s="94"/>
      <c r="E23" s="94"/>
      <c r="F23" s="94"/>
      <c r="G23" s="94"/>
      <c r="H23" s="94"/>
      <c r="I23" s="94"/>
    </row>
    <row r="24" spans="1:10" x14ac:dyDescent="0.25">
      <c r="A24" s="127" t="s">
        <v>107</v>
      </c>
      <c r="B24" s="119">
        <v>102.07</v>
      </c>
      <c r="C24" s="118">
        <v>41.62</v>
      </c>
      <c r="D24" s="118">
        <v>60.24</v>
      </c>
      <c r="E24" s="118">
        <v>41.62</v>
      </c>
      <c r="F24" s="118">
        <v>66.349999999999994</v>
      </c>
      <c r="G24" s="118">
        <v>66.349999999999994</v>
      </c>
      <c r="H24" s="118">
        <v>38.39</v>
      </c>
      <c r="I24" s="118">
        <v>38.39</v>
      </c>
      <c r="J24" s="91"/>
    </row>
    <row r="25" spans="1:10" ht="14.45" customHeight="1" x14ac:dyDescent="0.25">
      <c r="A25" s="123" t="s">
        <v>9</v>
      </c>
      <c r="B25" s="119">
        <v>76.209999999999994</v>
      </c>
      <c r="C25" s="118">
        <v>27</v>
      </c>
      <c r="D25" s="118">
        <v>39</v>
      </c>
      <c r="E25" s="118">
        <v>27</v>
      </c>
      <c r="F25" s="118">
        <v>49.54</v>
      </c>
      <c r="G25" s="118">
        <v>49.54</v>
      </c>
      <c r="H25" s="118">
        <v>25</v>
      </c>
      <c r="I25" s="118">
        <v>25</v>
      </c>
      <c r="J25" s="91"/>
    </row>
    <row r="26" spans="1:10" ht="14.45" customHeight="1" x14ac:dyDescent="0.25">
      <c r="A26" s="95" t="s">
        <v>131</v>
      </c>
      <c r="B26" s="119">
        <v>9.2100000000000009</v>
      </c>
      <c r="C26" s="118"/>
      <c r="D26" s="118"/>
      <c r="E26" s="118"/>
      <c r="F26" s="118"/>
      <c r="G26" s="118"/>
      <c r="H26" s="118"/>
      <c r="I26" s="118"/>
    </row>
    <row r="27" spans="1:10" ht="14.45" customHeight="1" x14ac:dyDescent="0.35">
      <c r="A27" s="90" t="s">
        <v>13</v>
      </c>
      <c r="B27" s="118">
        <v>5.4</v>
      </c>
      <c r="C27" s="118"/>
      <c r="D27" s="118"/>
      <c r="E27" s="118"/>
      <c r="F27" s="118">
        <v>3.51</v>
      </c>
      <c r="G27" s="118"/>
      <c r="H27" s="118"/>
      <c r="I27" s="118"/>
    </row>
    <row r="28" spans="1:10" ht="14.45" customHeight="1" x14ac:dyDescent="0.25">
      <c r="A28" s="125" t="s">
        <v>130</v>
      </c>
      <c r="B28" s="118">
        <v>5.34</v>
      </c>
      <c r="C28" s="118"/>
      <c r="D28" s="118"/>
      <c r="E28" s="118"/>
      <c r="F28" s="118">
        <v>3.47</v>
      </c>
      <c r="G28" s="118"/>
      <c r="H28" s="118"/>
      <c r="I28" s="118"/>
    </row>
    <row r="29" spans="1:10" ht="14.45" customHeight="1" x14ac:dyDescent="0.25">
      <c r="A29" s="90" t="s">
        <v>109</v>
      </c>
      <c r="B29" s="118">
        <v>13.7</v>
      </c>
      <c r="C29" s="118"/>
      <c r="D29" s="118"/>
      <c r="E29" s="118"/>
      <c r="F29" s="118">
        <v>8.91</v>
      </c>
      <c r="G29" s="118"/>
      <c r="H29" s="118"/>
      <c r="I29" s="118"/>
    </row>
    <row r="30" spans="1:10" ht="14.45" customHeight="1" x14ac:dyDescent="0.25">
      <c r="A30" s="90" t="s">
        <v>110</v>
      </c>
      <c r="B30" s="118">
        <v>18.16</v>
      </c>
      <c r="C30" s="118"/>
      <c r="D30" s="118"/>
      <c r="E30" s="118"/>
      <c r="F30" s="118">
        <v>11.81</v>
      </c>
      <c r="G30" s="118"/>
      <c r="H30" s="118"/>
      <c r="I30" s="118"/>
    </row>
    <row r="31" spans="1:10" x14ac:dyDescent="0.25">
      <c r="A31" s="90" t="s">
        <v>12</v>
      </c>
      <c r="B31" s="118">
        <v>7.26</v>
      </c>
      <c r="C31" s="118"/>
      <c r="D31" s="118"/>
      <c r="E31" s="118"/>
      <c r="F31" s="118">
        <v>4.72</v>
      </c>
      <c r="G31" s="118"/>
      <c r="H31" s="118"/>
      <c r="I31" s="118"/>
    </row>
    <row r="32" spans="1:10" x14ac:dyDescent="0.25">
      <c r="B32" s="91"/>
      <c r="C32" s="91"/>
      <c r="D32" s="91"/>
      <c r="E32" s="91"/>
      <c r="F32" s="91"/>
      <c r="G32" s="91"/>
      <c r="H32" s="91"/>
      <c r="I32" s="91"/>
    </row>
    <row r="33" spans="1:9" ht="15.75" thickBot="1" x14ac:dyDescent="0.3">
      <c r="A33" s="99" t="s">
        <v>7</v>
      </c>
      <c r="B33" s="100">
        <f t="shared" ref="B33:I33" si="0">SUM(B6:B31)</f>
        <v>792.49000000000012</v>
      </c>
      <c r="C33" s="100">
        <f t="shared" si="0"/>
        <v>142.32</v>
      </c>
      <c r="D33" s="100">
        <f t="shared" si="0"/>
        <v>128.86000000000001</v>
      </c>
      <c r="E33" s="100">
        <f t="shared" si="0"/>
        <v>68.62</v>
      </c>
      <c r="F33" s="100">
        <f t="shared" si="0"/>
        <v>437.96000000000009</v>
      </c>
      <c r="G33" s="100">
        <f t="shared" si="0"/>
        <v>165.6</v>
      </c>
      <c r="H33" s="100">
        <f t="shared" si="0"/>
        <v>82.64</v>
      </c>
      <c r="I33" s="100">
        <f t="shared" si="0"/>
        <v>63.39</v>
      </c>
    </row>
    <row r="34" spans="1:9" x14ac:dyDescent="0.25">
      <c r="A34" s="90" t="s">
        <v>111</v>
      </c>
      <c r="B34" s="118">
        <v>311.25</v>
      </c>
      <c r="C34" s="118">
        <v>311.25</v>
      </c>
      <c r="D34" s="118">
        <v>108.75</v>
      </c>
      <c r="E34" s="118">
        <v>108.75</v>
      </c>
      <c r="F34" s="118">
        <v>311.25</v>
      </c>
      <c r="G34" s="118">
        <v>311.25</v>
      </c>
      <c r="H34" s="118">
        <v>108.75</v>
      </c>
      <c r="I34" s="118">
        <v>108.75</v>
      </c>
    </row>
    <row r="35" spans="1:9" x14ac:dyDescent="0.25">
      <c r="A35" s="90" t="s">
        <v>8</v>
      </c>
      <c r="B35" s="124">
        <v>25</v>
      </c>
      <c r="C35" s="124">
        <v>25</v>
      </c>
      <c r="D35" s="124">
        <v>25</v>
      </c>
      <c r="E35" s="124">
        <v>25</v>
      </c>
      <c r="F35" s="124">
        <v>25</v>
      </c>
      <c r="G35" s="124">
        <v>25</v>
      </c>
      <c r="H35" s="124">
        <v>25</v>
      </c>
      <c r="I35" s="124">
        <v>25</v>
      </c>
    </row>
    <row r="36" spans="1:9" x14ac:dyDescent="0.25">
      <c r="A36" s="102" t="s">
        <v>128</v>
      </c>
      <c r="B36" s="103">
        <f>SUM(B33:B35)</f>
        <v>1128.7400000000002</v>
      </c>
      <c r="C36" s="103">
        <f>SUM(C33:C35)</f>
        <v>478.57</v>
      </c>
      <c r="D36" s="103">
        <f t="shared" ref="D36:I36" si="1">SUM(D33:D35)</f>
        <v>262.61</v>
      </c>
      <c r="E36" s="103">
        <f t="shared" si="1"/>
        <v>202.37</v>
      </c>
      <c r="F36" s="103">
        <f t="shared" si="1"/>
        <v>774.21</v>
      </c>
      <c r="G36" s="103">
        <f t="shared" si="1"/>
        <v>501.85</v>
      </c>
      <c r="H36" s="103">
        <f t="shared" si="1"/>
        <v>216.39</v>
      </c>
      <c r="I36" s="103">
        <f t="shared" si="1"/>
        <v>197.14</v>
      </c>
    </row>
    <row r="37" spans="1:9" x14ac:dyDescent="0.25">
      <c r="B37" s="91"/>
      <c r="C37" s="91"/>
      <c r="D37" s="91"/>
      <c r="E37" s="91"/>
      <c r="F37" s="91"/>
      <c r="G37" s="91"/>
      <c r="H37" s="91"/>
      <c r="I37" s="91"/>
    </row>
    <row r="38" spans="1:9" x14ac:dyDescent="0.25">
      <c r="A38" s="104" t="s">
        <v>114</v>
      </c>
      <c r="B38" s="105">
        <f>Approved!B35</f>
        <v>1014.32</v>
      </c>
      <c r="C38" s="105">
        <f>Approved!C35</f>
        <v>390.34000000000003</v>
      </c>
      <c r="D38" s="105">
        <f>Approved!D35</f>
        <v>229.35</v>
      </c>
      <c r="E38" s="105">
        <f>Approved!E35</f>
        <v>167.29</v>
      </c>
      <c r="F38" s="105">
        <f>Approved!F35</f>
        <v>670.94</v>
      </c>
      <c r="G38" s="105">
        <f>Approved!G35</f>
        <v>413.48</v>
      </c>
      <c r="H38" s="105">
        <f>Approved!H35</f>
        <v>182.99</v>
      </c>
      <c r="I38" s="105">
        <f>Approved!I35</f>
        <v>162.16</v>
      </c>
    </row>
    <row r="39" spans="1:9" x14ac:dyDescent="0.25">
      <c r="A39" s="106" t="s">
        <v>112</v>
      </c>
      <c r="B39" s="107">
        <f>B36-B38</f>
        <v>114.42000000000019</v>
      </c>
      <c r="C39" s="107">
        <f t="shared" ref="C39:I39" si="2">C36-C38</f>
        <v>88.229999999999961</v>
      </c>
      <c r="D39" s="107">
        <f t="shared" si="2"/>
        <v>33.260000000000019</v>
      </c>
      <c r="E39" s="107">
        <f t="shared" si="2"/>
        <v>35.080000000000013</v>
      </c>
      <c r="F39" s="107">
        <f t="shared" si="2"/>
        <v>103.26999999999998</v>
      </c>
      <c r="G39" s="107">
        <f t="shared" si="2"/>
        <v>88.37</v>
      </c>
      <c r="H39" s="107">
        <f t="shared" si="2"/>
        <v>33.399999999999977</v>
      </c>
      <c r="I39" s="107">
        <f t="shared" si="2"/>
        <v>34.97999999999999</v>
      </c>
    </row>
    <row r="40" spans="1:9" x14ac:dyDescent="0.25">
      <c r="B40" s="116">
        <f>B39/B38</f>
        <v>0.11280463758971546</v>
      </c>
      <c r="C40" s="116">
        <f t="shared" ref="C40:I40" si="3">C39/C38</f>
        <v>0.22603371419787865</v>
      </c>
      <c r="D40" s="116">
        <f t="shared" si="3"/>
        <v>0.1450185306300415</v>
      </c>
      <c r="E40" s="116">
        <f t="shared" si="3"/>
        <v>0.2096957379401041</v>
      </c>
      <c r="F40" s="116">
        <f t="shared" si="3"/>
        <v>0.15391838316391923</v>
      </c>
      <c r="G40" s="116">
        <f t="shared" si="3"/>
        <v>0.21372255006288091</v>
      </c>
      <c r="H40" s="116">
        <f t="shared" si="3"/>
        <v>0.1825236351713207</v>
      </c>
      <c r="I40" s="116">
        <f t="shared" si="3"/>
        <v>0.21571287617168222</v>
      </c>
    </row>
    <row r="41" spans="1:9" x14ac:dyDescent="0.25">
      <c r="B41" s="91"/>
      <c r="C41" s="91"/>
      <c r="D41" s="91"/>
      <c r="E41" s="91"/>
      <c r="F41" s="91"/>
      <c r="G41" s="91"/>
      <c r="H41" s="91"/>
      <c r="I41" s="91"/>
    </row>
    <row r="42" spans="1:9" x14ac:dyDescent="0.25">
      <c r="A42" s="3" t="s">
        <v>113</v>
      </c>
    </row>
    <row r="43" spans="1:9" ht="17.25" customHeight="1" x14ac:dyDescent="0.25">
      <c r="A43" s="135" t="s">
        <v>147</v>
      </c>
      <c r="B43" s="135"/>
      <c r="C43" s="135"/>
      <c r="D43" s="135"/>
      <c r="E43" s="135"/>
      <c r="F43" s="135"/>
      <c r="G43" s="135"/>
      <c r="H43" s="135"/>
      <c r="I43" s="135"/>
    </row>
    <row r="44" spans="1:9" x14ac:dyDescent="0.25">
      <c r="A44" s="135"/>
      <c r="B44" s="135"/>
      <c r="C44" s="135"/>
      <c r="D44" s="135"/>
      <c r="E44" s="135"/>
      <c r="F44" s="135"/>
      <c r="G44" s="135"/>
      <c r="H44" s="135"/>
      <c r="I44" s="135"/>
    </row>
    <row r="45" spans="1:9" ht="17.25" x14ac:dyDescent="0.25">
      <c r="A45" s="3" t="s">
        <v>132</v>
      </c>
    </row>
    <row r="46" spans="1:9" x14ac:dyDescent="0.25">
      <c r="A46" s="3" t="s">
        <v>140</v>
      </c>
    </row>
    <row r="47" spans="1:9" x14ac:dyDescent="0.25">
      <c r="A47" s="3" t="s">
        <v>141</v>
      </c>
    </row>
    <row r="48" spans="1:9" x14ac:dyDescent="0.25">
      <c r="A48" s="3" t="s">
        <v>142</v>
      </c>
      <c r="B48" s="120"/>
      <c r="C48" s="120"/>
    </row>
    <row r="49" spans="1:9" x14ac:dyDescent="0.25">
      <c r="A49" s="134" t="s">
        <v>150</v>
      </c>
      <c r="B49" s="134"/>
      <c r="C49" s="134"/>
      <c r="D49" s="134"/>
      <c r="E49" s="134"/>
      <c r="F49" s="134"/>
      <c r="G49" s="134"/>
      <c r="H49" s="134"/>
      <c r="I49" s="134"/>
    </row>
    <row r="50" spans="1:9" x14ac:dyDescent="0.25">
      <c r="A50" s="134"/>
      <c r="B50" s="134"/>
      <c r="C50" s="134"/>
      <c r="D50" s="134"/>
      <c r="E50" s="134"/>
      <c r="F50" s="134"/>
      <c r="G50" s="134"/>
      <c r="H50" s="134"/>
      <c r="I50" s="134"/>
    </row>
    <row r="51" spans="1:9" x14ac:dyDescent="0.25">
      <c r="A51" s="120" t="s">
        <v>151</v>
      </c>
      <c r="B51" s="120"/>
      <c r="C51" s="120"/>
      <c r="D51" s="120"/>
      <c r="E51" s="120"/>
      <c r="F51" s="120"/>
      <c r="G51" s="120"/>
      <c r="H51" s="120"/>
      <c r="I51" s="120"/>
    </row>
    <row r="52" spans="1:9" x14ac:dyDescent="0.25">
      <c r="A52" s="3" t="s">
        <v>66</v>
      </c>
    </row>
  </sheetData>
  <mergeCells count="5">
    <mergeCell ref="A1:I1"/>
    <mergeCell ref="A2:I2"/>
    <mergeCell ref="A3:I3"/>
    <mergeCell ref="A49:I50"/>
    <mergeCell ref="A43:I44"/>
  </mergeCells>
  <printOptions gridLines="1"/>
  <pageMargins left="0.5" right="0.5" top="0.5" bottom="0.5" header="0.3" footer="0.3"/>
  <pageSetup scale="64" orientation="landscape" r:id="rId1"/>
  <headerFooter>
    <oddFooter>&amp;L&amp;8&amp;Z
&amp;F  &amp;A&amp;R&amp;8&amp;D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41"/>
  <sheetViews>
    <sheetView topLeftCell="A10" workbookViewId="0">
      <selection activeCell="A28" sqref="A28:XFD28"/>
    </sheetView>
  </sheetViews>
  <sheetFormatPr defaultColWidth="9.140625" defaultRowHeight="15" x14ac:dyDescent="0.25"/>
  <cols>
    <col min="1" max="1" width="56.140625" style="3" customWidth="1"/>
    <col min="2" max="9" width="12.140625" style="3" bestFit="1" customWidth="1"/>
    <col min="10" max="16384" width="9.140625" style="3"/>
  </cols>
  <sheetData>
    <row r="1" spans="1:12" ht="23.45" x14ac:dyDescent="0.45">
      <c r="A1" s="130" t="s">
        <v>93</v>
      </c>
      <c r="B1" s="130"/>
      <c r="C1" s="130"/>
      <c r="D1" s="130"/>
      <c r="E1" s="130"/>
      <c r="F1" s="130"/>
      <c r="G1" s="130"/>
      <c r="H1" s="130"/>
      <c r="I1" s="130"/>
    </row>
    <row r="2" spans="1:12" ht="23.45" x14ac:dyDescent="0.45">
      <c r="A2" s="131" t="str">
        <f>"FY"&amp;MID('BOG Fall Spring On'!B10,6,2)&amp;" Student Fee Package"</f>
        <v>FY15 Student Fee Package</v>
      </c>
      <c r="B2" s="132"/>
      <c r="C2" s="132"/>
      <c r="D2" s="132"/>
      <c r="E2" s="132"/>
      <c r="F2" s="132"/>
      <c r="G2" s="132"/>
      <c r="H2" s="132"/>
      <c r="I2" s="132"/>
    </row>
    <row r="3" spans="1:12" ht="24" thickBot="1" x14ac:dyDescent="0.5">
      <c r="A3" s="133" t="str">
        <f>"("&amp;'BOG Fall Spring On'!A3&amp;" Version)"</f>
        <v>(Final Version)</v>
      </c>
      <c r="B3" s="133"/>
      <c r="C3" s="133"/>
      <c r="D3" s="133"/>
      <c r="E3" s="133"/>
      <c r="F3" s="133"/>
      <c r="G3" s="133"/>
      <c r="H3" s="133"/>
      <c r="I3" s="133"/>
    </row>
    <row r="4" spans="1:12" ht="24" thickBot="1" x14ac:dyDescent="0.5">
      <c r="A4" s="87"/>
      <c r="B4" s="87"/>
      <c r="C4" s="87"/>
      <c r="D4" s="87"/>
      <c r="E4" s="87"/>
      <c r="F4" s="87"/>
      <c r="G4" s="87"/>
      <c r="H4" s="87"/>
      <c r="I4" s="87"/>
    </row>
    <row r="5" spans="1:12" ht="63.75" customHeight="1" thickBot="1" x14ac:dyDescent="0.35">
      <c r="A5" s="88" t="s">
        <v>94</v>
      </c>
      <c r="B5" s="89" t="s">
        <v>95</v>
      </c>
      <c r="C5" s="89" t="s">
        <v>96</v>
      </c>
      <c r="D5" s="89" t="s">
        <v>97</v>
      </c>
      <c r="E5" s="89" t="s">
        <v>98</v>
      </c>
      <c r="F5" s="89" t="s">
        <v>99</v>
      </c>
      <c r="G5" s="89" t="s">
        <v>100</v>
      </c>
      <c r="H5" s="89" t="s">
        <v>101</v>
      </c>
      <c r="I5" s="89" t="s">
        <v>102</v>
      </c>
      <c r="J5" s="90"/>
      <c r="K5" s="90"/>
      <c r="L5" s="90"/>
    </row>
    <row r="6" spans="1:12" ht="14.45" x14ac:dyDescent="0.3">
      <c r="A6" s="90" t="s">
        <v>103</v>
      </c>
      <c r="B6" s="91">
        <v>6.76</v>
      </c>
      <c r="C6" s="91"/>
      <c r="D6" s="91"/>
      <c r="E6" s="91"/>
      <c r="F6" s="91">
        <v>4.3899999999999997</v>
      </c>
      <c r="G6" s="91"/>
      <c r="H6" s="91"/>
      <c r="I6" s="91"/>
    </row>
    <row r="7" spans="1:12" ht="14.45" x14ac:dyDescent="0.3">
      <c r="A7" s="90" t="s">
        <v>10</v>
      </c>
      <c r="B7" s="108">
        <f>44.02</f>
        <v>44.02</v>
      </c>
      <c r="C7" s="92"/>
      <c r="D7" s="91">
        <v>32.03</v>
      </c>
      <c r="E7" s="91"/>
      <c r="F7" s="91">
        <f>28.62</f>
        <v>28.62</v>
      </c>
      <c r="G7" s="91"/>
      <c r="H7" s="91">
        <v>20.83</v>
      </c>
      <c r="I7" s="91"/>
      <c r="J7" s="91"/>
    </row>
    <row r="8" spans="1:12" ht="14.45" x14ac:dyDescent="0.3">
      <c r="A8" s="93" t="s">
        <v>0</v>
      </c>
      <c r="B8" s="94"/>
      <c r="C8" s="94"/>
      <c r="D8" s="94"/>
      <c r="E8" s="94"/>
      <c r="F8" s="94"/>
      <c r="G8" s="94"/>
      <c r="H8" s="94"/>
      <c r="I8" s="94"/>
    </row>
    <row r="9" spans="1:12" ht="14.45" x14ac:dyDescent="0.3">
      <c r="A9" s="95" t="s">
        <v>11</v>
      </c>
      <c r="B9" s="91">
        <v>107.61</v>
      </c>
      <c r="C9" s="91">
        <v>26.06</v>
      </c>
      <c r="D9" s="91"/>
      <c r="E9" s="91"/>
      <c r="F9" s="91"/>
      <c r="G9" s="91"/>
      <c r="H9" s="91"/>
      <c r="I9" s="91"/>
    </row>
    <row r="10" spans="1:12" ht="14.45" x14ac:dyDescent="0.3">
      <c r="A10" s="95" t="s">
        <v>46</v>
      </c>
      <c r="B10" s="91">
        <v>3</v>
      </c>
      <c r="C10" s="91">
        <v>5.25</v>
      </c>
      <c r="D10" s="91"/>
      <c r="E10" s="91"/>
      <c r="F10" s="91">
        <v>3.34</v>
      </c>
      <c r="G10" s="91"/>
      <c r="H10" s="91"/>
      <c r="I10" s="91"/>
    </row>
    <row r="11" spans="1:12" ht="14.45" x14ac:dyDescent="0.3">
      <c r="A11" s="95" t="s">
        <v>104</v>
      </c>
      <c r="B11" s="91">
        <v>2.0699999999999998</v>
      </c>
      <c r="C11" s="91"/>
      <c r="D11" s="91"/>
      <c r="E11" s="91"/>
      <c r="F11" s="91"/>
      <c r="G11" s="91"/>
      <c r="H11" s="91"/>
      <c r="I11" s="91"/>
    </row>
    <row r="12" spans="1:12" ht="14.45" x14ac:dyDescent="0.3">
      <c r="A12" s="93" t="s">
        <v>1</v>
      </c>
      <c r="B12" s="94"/>
      <c r="C12" s="94"/>
      <c r="D12" s="94"/>
      <c r="E12" s="94"/>
      <c r="F12" s="94"/>
      <c r="G12" s="94"/>
      <c r="H12" s="94"/>
      <c r="I12" s="94"/>
    </row>
    <row r="13" spans="1:12" ht="14.45" x14ac:dyDescent="0.3">
      <c r="A13" s="95" t="s">
        <v>2</v>
      </c>
      <c r="B13" s="91">
        <v>65.03</v>
      </c>
      <c r="C13" s="91">
        <v>41.74</v>
      </c>
      <c r="D13" s="91"/>
      <c r="E13" s="91"/>
      <c r="F13" s="91">
        <v>41.09</v>
      </c>
      <c r="G13" s="91">
        <v>49.71</v>
      </c>
      <c r="H13" s="91"/>
      <c r="I13" s="91"/>
    </row>
    <row r="14" spans="1:12" ht="14.45" x14ac:dyDescent="0.3">
      <c r="A14" s="95" t="s">
        <v>104</v>
      </c>
      <c r="B14" s="91">
        <v>56.97</v>
      </c>
      <c r="C14" s="91"/>
      <c r="D14" s="91"/>
      <c r="E14" s="91"/>
      <c r="F14" s="91">
        <v>38.21</v>
      </c>
      <c r="G14" s="91"/>
      <c r="H14" s="91"/>
      <c r="I14" s="91"/>
    </row>
    <row r="15" spans="1:12" ht="14.45" x14ac:dyDescent="0.3">
      <c r="A15" s="95" t="s">
        <v>3</v>
      </c>
      <c r="B15" s="91">
        <v>16.07</v>
      </c>
      <c r="C15" s="91"/>
      <c r="D15" s="91"/>
      <c r="E15" s="91"/>
      <c r="F15" s="91">
        <v>10.45</v>
      </c>
      <c r="G15" s="91"/>
      <c r="H15" s="91"/>
      <c r="I15" s="91"/>
    </row>
    <row r="16" spans="1:12" ht="14.45" x14ac:dyDescent="0.3">
      <c r="A16" s="90" t="s">
        <v>4</v>
      </c>
      <c r="B16" s="91">
        <v>29.52</v>
      </c>
      <c r="C16" s="91"/>
      <c r="D16" s="91"/>
      <c r="E16" s="91"/>
      <c r="F16" s="91">
        <v>19.18</v>
      </c>
      <c r="G16" s="91"/>
      <c r="H16" s="91"/>
      <c r="I16" s="91"/>
    </row>
    <row r="17" spans="1:10" ht="14.45" x14ac:dyDescent="0.3">
      <c r="A17" s="90" t="s">
        <v>105</v>
      </c>
      <c r="B17" s="91">
        <v>0.48</v>
      </c>
      <c r="C17" s="91"/>
      <c r="D17" s="91"/>
      <c r="E17" s="91"/>
      <c r="F17" s="91">
        <v>0.31</v>
      </c>
      <c r="G17" s="91"/>
      <c r="H17" s="91"/>
      <c r="I17" s="91"/>
    </row>
    <row r="18" spans="1:10" ht="14.45" x14ac:dyDescent="0.3">
      <c r="A18" s="90" t="s">
        <v>15</v>
      </c>
      <c r="B18" s="91">
        <v>7.07</v>
      </c>
      <c r="C18" s="91"/>
      <c r="D18" s="91"/>
      <c r="E18" s="91"/>
      <c r="F18" s="91">
        <v>4.5999999999999996</v>
      </c>
      <c r="G18" s="91"/>
      <c r="H18" s="91"/>
      <c r="I18" s="91"/>
    </row>
    <row r="19" spans="1:10" ht="14.45" x14ac:dyDescent="0.3">
      <c r="A19" s="93" t="s">
        <v>5</v>
      </c>
      <c r="B19" s="94"/>
      <c r="C19" s="94"/>
      <c r="D19" s="94"/>
      <c r="E19" s="94"/>
      <c r="F19" s="94"/>
      <c r="G19" s="94"/>
      <c r="H19" s="94"/>
      <c r="I19" s="94"/>
    </row>
    <row r="20" spans="1:10" ht="14.45" x14ac:dyDescent="0.3">
      <c r="A20" s="95" t="s">
        <v>14</v>
      </c>
      <c r="B20" s="96">
        <v>42.02</v>
      </c>
      <c r="C20" s="91"/>
      <c r="D20" s="91"/>
      <c r="E20" s="91"/>
      <c r="F20" s="91">
        <v>27.31</v>
      </c>
      <c r="G20" s="91"/>
      <c r="H20" s="91"/>
      <c r="I20" s="91"/>
    </row>
    <row r="21" spans="1:10" ht="14.45" x14ac:dyDescent="0.3">
      <c r="A21" s="95" t="s">
        <v>106</v>
      </c>
      <c r="B21" s="96">
        <v>155.06</v>
      </c>
      <c r="C21" s="91"/>
      <c r="D21" s="91"/>
      <c r="E21" s="91"/>
      <c r="F21" s="91">
        <v>100.79</v>
      </c>
      <c r="G21" s="91"/>
      <c r="H21" s="91"/>
      <c r="I21" s="91"/>
    </row>
    <row r="22" spans="1:10" ht="14.45" x14ac:dyDescent="0.3">
      <c r="A22" s="90" t="s">
        <v>16</v>
      </c>
      <c r="B22" s="91">
        <v>4.13</v>
      </c>
      <c r="C22" s="91"/>
      <c r="D22" s="91"/>
      <c r="E22" s="91"/>
      <c r="F22" s="91">
        <v>2.68</v>
      </c>
      <c r="G22" s="91"/>
      <c r="H22" s="91"/>
      <c r="I22" s="91"/>
    </row>
    <row r="23" spans="1:10" ht="14.45" x14ac:dyDescent="0.3">
      <c r="A23" s="93" t="s">
        <v>6</v>
      </c>
      <c r="B23" s="94"/>
      <c r="C23" s="94"/>
      <c r="D23" s="94"/>
      <c r="E23" s="94"/>
      <c r="F23" s="94"/>
      <c r="G23" s="94"/>
      <c r="H23" s="94"/>
      <c r="I23" s="94"/>
    </row>
    <row r="24" spans="1:10" ht="15.75" x14ac:dyDescent="0.25">
      <c r="A24" s="97" t="s">
        <v>107</v>
      </c>
      <c r="B24" s="96">
        <v>98.81</v>
      </c>
      <c r="C24" s="91">
        <v>40.29</v>
      </c>
      <c r="D24" s="91">
        <v>58.32</v>
      </c>
      <c r="E24" s="91">
        <v>40.29</v>
      </c>
      <c r="F24" s="91">
        <v>64.23</v>
      </c>
      <c r="G24" s="91">
        <v>64.23</v>
      </c>
      <c r="H24" s="91">
        <v>37.159999999999997</v>
      </c>
      <c r="I24" s="91">
        <v>37.159999999999997</v>
      </c>
      <c r="J24" s="91"/>
    </row>
    <row r="25" spans="1:10" x14ac:dyDescent="0.25">
      <c r="A25" s="98" t="s">
        <v>9</v>
      </c>
      <c r="B25" s="96">
        <v>76.209999999999994</v>
      </c>
      <c r="C25" s="91">
        <v>27</v>
      </c>
      <c r="D25" s="91">
        <v>39</v>
      </c>
      <c r="E25" s="91">
        <v>27</v>
      </c>
      <c r="F25" s="91">
        <v>49.54</v>
      </c>
      <c r="G25" s="91">
        <v>49.54</v>
      </c>
      <c r="H25" s="91">
        <v>25</v>
      </c>
      <c r="I25" s="91">
        <v>25</v>
      </c>
      <c r="J25" s="91"/>
    </row>
    <row r="26" spans="1:10" x14ac:dyDescent="0.25">
      <c r="A26" s="95" t="s">
        <v>108</v>
      </c>
      <c r="B26" s="96">
        <v>9.2100000000000009</v>
      </c>
      <c r="C26" s="91"/>
      <c r="D26" s="91"/>
      <c r="E26" s="91"/>
      <c r="F26" s="91"/>
      <c r="G26" s="91"/>
      <c r="H26" s="91"/>
      <c r="I26" s="91"/>
    </row>
    <row r="27" spans="1:10" x14ac:dyDescent="0.25">
      <c r="A27" s="90" t="s">
        <v>13</v>
      </c>
      <c r="B27" s="91">
        <v>5.33</v>
      </c>
      <c r="C27" s="91"/>
      <c r="D27" s="91"/>
      <c r="E27" s="91"/>
      <c r="F27" s="91">
        <v>3.47</v>
      </c>
      <c r="G27" s="91"/>
      <c r="H27" s="91"/>
      <c r="I27" s="91"/>
    </row>
    <row r="28" spans="1:10" x14ac:dyDescent="0.25">
      <c r="A28" s="90" t="s">
        <v>109</v>
      </c>
      <c r="B28" s="91">
        <v>11.41</v>
      </c>
      <c r="C28" s="91"/>
      <c r="D28" s="91"/>
      <c r="E28" s="91"/>
      <c r="F28" s="91">
        <v>7.42</v>
      </c>
      <c r="G28" s="91"/>
      <c r="H28" s="91"/>
      <c r="I28" s="91"/>
    </row>
    <row r="29" spans="1:10" x14ac:dyDescent="0.25">
      <c r="A29" s="90" t="s">
        <v>110</v>
      </c>
      <c r="B29" s="91">
        <v>16.96</v>
      </c>
      <c r="C29" s="91"/>
      <c r="D29" s="91"/>
      <c r="E29" s="91"/>
      <c r="F29" s="91">
        <v>11.03</v>
      </c>
      <c r="G29" s="91"/>
      <c r="H29" s="91"/>
      <c r="I29" s="91"/>
    </row>
    <row r="30" spans="1:10" x14ac:dyDescent="0.25">
      <c r="A30" s="90" t="s">
        <v>12</v>
      </c>
      <c r="B30" s="91">
        <v>6.58</v>
      </c>
      <c r="C30" s="91"/>
      <c r="D30" s="91"/>
      <c r="E30" s="91"/>
      <c r="F30" s="91">
        <v>4.28</v>
      </c>
      <c r="G30" s="91"/>
      <c r="H30" s="91"/>
      <c r="I30" s="91"/>
    </row>
    <row r="31" spans="1:10" x14ac:dyDescent="0.25">
      <c r="B31" s="91"/>
      <c r="C31" s="91"/>
      <c r="D31" s="91"/>
      <c r="E31" s="91"/>
      <c r="F31" s="91"/>
      <c r="G31" s="91"/>
      <c r="H31" s="91"/>
      <c r="I31" s="91"/>
    </row>
    <row r="32" spans="1:10" ht="15.75" thickBot="1" x14ac:dyDescent="0.3">
      <c r="A32" s="99" t="s">
        <v>7</v>
      </c>
      <c r="B32" s="100">
        <f t="shared" ref="B32:I32" si="0">SUM(B6:B30)</f>
        <v>764.32</v>
      </c>
      <c r="C32" s="100">
        <f t="shared" si="0"/>
        <v>140.34</v>
      </c>
      <c r="D32" s="100">
        <f t="shared" si="0"/>
        <v>129.35</v>
      </c>
      <c r="E32" s="100">
        <f t="shared" si="0"/>
        <v>67.289999999999992</v>
      </c>
      <c r="F32" s="100">
        <f t="shared" si="0"/>
        <v>420.94000000000005</v>
      </c>
      <c r="G32" s="100">
        <f t="shared" si="0"/>
        <v>163.47999999999999</v>
      </c>
      <c r="H32" s="100">
        <f t="shared" si="0"/>
        <v>82.99</v>
      </c>
      <c r="I32" s="100">
        <f t="shared" si="0"/>
        <v>62.16</v>
      </c>
    </row>
    <row r="33" spans="1:9" x14ac:dyDescent="0.25">
      <c r="A33" s="90" t="s">
        <v>111</v>
      </c>
      <c r="B33" s="91">
        <v>225</v>
      </c>
      <c r="C33" s="91">
        <v>225</v>
      </c>
      <c r="D33" s="91">
        <v>75</v>
      </c>
      <c r="E33" s="91">
        <v>75</v>
      </c>
      <c r="F33" s="91">
        <v>225</v>
      </c>
      <c r="G33" s="91">
        <v>225</v>
      </c>
      <c r="H33" s="91">
        <v>75</v>
      </c>
      <c r="I33" s="91">
        <v>75</v>
      </c>
    </row>
    <row r="34" spans="1:9" x14ac:dyDescent="0.25">
      <c r="A34" s="90" t="s">
        <v>8</v>
      </c>
      <c r="B34" s="101">
        <v>25</v>
      </c>
      <c r="C34" s="101">
        <v>25</v>
      </c>
      <c r="D34" s="101">
        <v>25</v>
      </c>
      <c r="E34" s="101">
        <v>25</v>
      </c>
      <c r="F34" s="101">
        <v>25</v>
      </c>
      <c r="G34" s="101">
        <v>25</v>
      </c>
      <c r="H34" s="101">
        <v>25</v>
      </c>
      <c r="I34" s="101">
        <v>25</v>
      </c>
    </row>
    <row r="35" spans="1:9" x14ac:dyDescent="0.25">
      <c r="A35" s="102" t="s">
        <v>114</v>
      </c>
      <c r="B35" s="103">
        <f t="shared" ref="B35:I35" si="1">SUM(B32:B34)</f>
        <v>1014.32</v>
      </c>
      <c r="C35" s="103">
        <f t="shared" si="1"/>
        <v>390.34000000000003</v>
      </c>
      <c r="D35" s="103">
        <f t="shared" si="1"/>
        <v>229.35</v>
      </c>
      <c r="E35" s="103">
        <f t="shared" si="1"/>
        <v>167.29</v>
      </c>
      <c r="F35" s="103">
        <f t="shared" si="1"/>
        <v>670.94</v>
      </c>
      <c r="G35" s="103">
        <f t="shared" si="1"/>
        <v>413.48</v>
      </c>
      <c r="H35" s="103">
        <f t="shared" si="1"/>
        <v>182.99</v>
      </c>
      <c r="I35" s="103">
        <f t="shared" si="1"/>
        <v>162.16</v>
      </c>
    </row>
    <row r="36" spans="1:9" x14ac:dyDescent="0.25">
      <c r="B36" s="91"/>
      <c r="C36" s="91"/>
      <c r="D36" s="91"/>
      <c r="E36" s="91"/>
      <c r="F36" s="91"/>
      <c r="G36" s="91"/>
      <c r="H36" s="91"/>
      <c r="I36" s="91"/>
    </row>
    <row r="37" spans="1:9" x14ac:dyDescent="0.25">
      <c r="A37" s="104" t="s">
        <v>129</v>
      </c>
      <c r="B37" s="105">
        <v>909.57</v>
      </c>
      <c r="C37" s="105">
        <v>354.49</v>
      </c>
      <c r="D37" s="105">
        <v>178.41</v>
      </c>
      <c r="E37" s="105">
        <v>133.94</v>
      </c>
      <c r="F37" s="105">
        <v>605.98</v>
      </c>
      <c r="G37" s="105">
        <v>360.83</v>
      </c>
      <c r="H37" s="105">
        <v>148.49</v>
      </c>
      <c r="I37" s="105">
        <v>130.91</v>
      </c>
    </row>
    <row r="38" spans="1:9" x14ac:dyDescent="0.25">
      <c r="A38" s="106" t="s">
        <v>112</v>
      </c>
      <c r="B38" s="107">
        <f t="shared" ref="B38:I38" si="2">B35-B37</f>
        <v>104.75</v>
      </c>
      <c r="C38" s="107">
        <f t="shared" si="2"/>
        <v>35.850000000000023</v>
      </c>
      <c r="D38" s="107">
        <f t="shared" si="2"/>
        <v>50.94</v>
      </c>
      <c r="E38" s="107">
        <f t="shared" si="2"/>
        <v>33.349999999999994</v>
      </c>
      <c r="F38" s="107">
        <f t="shared" si="2"/>
        <v>64.960000000000036</v>
      </c>
      <c r="G38" s="107">
        <f t="shared" si="2"/>
        <v>52.650000000000034</v>
      </c>
      <c r="H38" s="107">
        <f t="shared" si="2"/>
        <v>34.5</v>
      </c>
      <c r="I38" s="107">
        <f t="shared" si="2"/>
        <v>31.25</v>
      </c>
    </row>
    <row r="39" spans="1:9" x14ac:dyDescent="0.25">
      <c r="B39" s="116">
        <f t="shared" ref="B39:I39" si="3">B38/B37</f>
        <v>0.1151643084094682</v>
      </c>
      <c r="C39" s="116">
        <f t="shared" si="3"/>
        <v>0.10113120257271015</v>
      </c>
      <c r="D39" s="116">
        <f t="shared" si="3"/>
        <v>0.28552211198923827</v>
      </c>
      <c r="E39" s="116">
        <f t="shared" si="3"/>
        <v>0.24899208600866055</v>
      </c>
      <c r="F39" s="116">
        <f t="shared" si="3"/>
        <v>0.10719825736823003</v>
      </c>
      <c r="G39" s="116">
        <f t="shared" si="3"/>
        <v>0.14591358811628755</v>
      </c>
      <c r="H39" s="116">
        <f t="shared" si="3"/>
        <v>0.23233887803892517</v>
      </c>
      <c r="I39" s="116">
        <f t="shared" si="3"/>
        <v>0.23871362004430524</v>
      </c>
    </row>
    <row r="40" spans="1:9" x14ac:dyDescent="0.25">
      <c r="B40" s="91"/>
      <c r="C40" s="91"/>
      <c r="D40" s="91"/>
      <c r="E40" s="91"/>
      <c r="F40" s="91"/>
      <c r="G40" s="91"/>
      <c r="H40" s="91"/>
      <c r="I40" s="91"/>
    </row>
    <row r="41" spans="1:9" x14ac:dyDescent="0.25">
      <c r="A41" s="3" t="s">
        <v>113</v>
      </c>
    </row>
  </sheetData>
  <mergeCells count="3">
    <mergeCell ref="A1:I1"/>
    <mergeCell ref="A2:I2"/>
    <mergeCell ref="A3:I3"/>
  </mergeCells>
  <printOptions gridLines="1"/>
  <pageMargins left="0.5" right="0.5" top="0.5" bottom="0.5" header="0.3" footer="0.3"/>
  <pageSetup scale="81" orientation="landscape" r:id="rId1"/>
  <headerFooter>
    <oddFooter>&amp;L&amp;8&amp;Z
&amp;F  &amp;A&amp;R&amp;8&amp;D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opLeftCell="A19" workbookViewId="0">
      <selection activeCell="F12" sqref="F12"/>
    </sheetView>
  </sheetViews>
  <sheetFormatPr defaultColWidth="8.85546875" defaultRowHeight="15" x14ac:dyDescent="0.25"/>
  <cols>
    <col min="1" max="1" width="56.85546875" style="3" customWidth="1"/>
    <col min="2" max="2" width="11.140625" style="3" customWidth="1"/>
    <col min="3" max="3" width="2.28515625" style="3" customWidth="1"/>
    <col min="4" max="4" width="11.7109375" style="3" customWidth="1"/>
    <col min="5" max="5" width="2.7109375" style="3" customWidth="1"/>
    <col min="6" max="6" width="10.85546875" style="3" bestFit="1" customWidth="1"/>
    <col min="7" max="7" width="3.140625" style="3" customWidth="1"/>
    <col min="8" max="8" width="10.140625" style="3" bestFit="1" customWidth="1"/>
    <col min="9" max="16384" width="8.85546875" style="3"/>
  </cols>
  <sheetData>
    <row r="1" spans="1:8" ht="14.45" x14ac:dyDescent="0.3">
      <c r="A1" s="4" t="s">
        <v>17</v>
      </c>
      <c r="B1" s="49"/>
      <c r="C1" s="49"/>
      <c r="D1" s="49"/>
      <c r="E1" s="49"/>
      <c r="F1" s="49"/>
      <c r="G1" s="49"/>
      <c r="H1" s="49"/>
    </row>
    <row r="2" spans="1:8" ht="14.45" x14ac:dyDescent="0.3">
      <c r="A2" s="4" t="s">
        <v>123</v>
      </c>
      <c r="B2" s="49"/>
      <c r="C2" s="49"/>
      <c r="D2" s="49"/>
      <c r="E2" s="49"/>
      <c r="F2" s="49"/>
      <c r="G2" s="49"/>
      <c r="H2" s="49"/>
    </row>
    <row r="3" spans="1:8" ht="14.45" x14ac:dyDescent="0.3">
      <c r="A3" s="5" t="s">
        <v>122</v>
      </c>
      <c r="B3" s="49"/>
      <c r="C3" s="49"/>
      <c r="D3" s="49"/>
      <c r="E3" s="49"/>
      <c r="F3" s="49"/>
      <c r="G3" s="49"/>
      <c r="H3" s="49"/>
    </row>
    <row r="4" spans="1:8" ht="15.6" x14ac:dyDescent="0.3">
      <c r="A4" s="136" t="s">
        <v>18</v>
      </c>
      <c r="B4" s="136"/>
      <c r="C4" s="136"/>
      <c r="D4" s="136"/>
      <c r="E4" s="136"/>
      <c r="F4" s="136"/>
      <c r="G4" s="136"/>
      <c r="H4" s="136"/>
    </row>
    <row r="5" spans="1:8" ht="15.6" x14ac:dyDescent="0.3">
      <c r="A5" s="136" t="s">
        <v>19</v>
      </c>
      <c r="B5" s="136"/>
      <c r="C5" s="136"/>
      <c r="D5" s="136"/>
      <c r="E5" s="136"/>
      <c r="F5" s="136"/>
      <c r="G5" s="136"/>
      <c r="H5" s="136"/>
    </row>
    <row r="6" spans="1:8" ht="15.6" x14ac:dyDescent="0.3">
      <c r="A6" s="136" t="s">
        <v>20</v>
      </c>
      <c r="B6" s="136"/>
      <c r="C6" s="136"/>
      <c r="D6" s="136"/>
      <c r="E6" s="136"/>
      <c r="F6" s="136"/>
      <c r="G6" s="136"/>
      <c r="H6" s="136"/>
    </row>
    <row r="7" spans="1:8" ht="15.6" x14ac:dyDescent="0.3">
      <c r="A7" s="136" t="s">
        <v>124</v>
      </c>
      <c r="B7" s="136"/>
      <c r="C7" s="136"/>
      <c r="D7" s="136"/>
      <c r="E7" s="136"/>
      <c r="F7" s="136"/>
      <c r="G7" s="136"/>
      <c r="H7" s="136"/>
    </row>
    <row r="8" spans="1:8" ht="15.6" x14ac:dyDescent="0.3">
      <c r="A8" s="136" t="s">
        <v>53</v>
      </c>
      <c r="B8" s="136"/>
      <c r="C8" s="136"/>
      <c r="D8" s="136"/>
      <c r="E8" s="136"/>
      <c r="F8" s="136"/>
      <c r="G8" s="136"/>
      <c r="H8" s="136"/>
    </row>
    <row r="9" spans="1:8" ht="14.45" x14ac:dyDescent="0.3">
      <c r="A9" s="50"/>
      <c r="B9" s="50"/>
      <c r="C9" s="50"/>
      <c r="D9" s="50"/>
      <c r="E9" s="50"/>
      <c r="F9" s="50"/>
      <c r="G9" s="50"/>
      <c r="H9" s="50"/>
    </row>
    <row r="10" spans="1:8" ht="46.9" x14ac:dyDescent="0.3">
      <c r="A10" s="51"/>
      <c r="B10" s="52" t="s">
        <v>125</v>
      </c>
      <c r="C10" s="52"/>
      <c r="D10" s="52" t="s">
        <v>126</v>
      </c>
      <c r="E10" s="52"/>
      <c r="F10" s="52" t="s">
        <v>127</v>
      </c>
      <c r="G10" s="52"/>
      <c r="H10" s="52" t="s">
        <v>54</v>
      </c>
    </row>
    <row r="11" spans="1:8" ht="15.6" x14ac:dyDescent="0.3">
      <c r="A11" s="51" t="s">
        <v>23</v>
      </c>
      <c r="B11" s="51"/>
      <c r="C11" s="51"/>
      <c r="D11" s="51"/>
      <c r="E11" s="51"/>
      <c r="F11" s="51"/>
      <c r="G11" s="51"/>
      <c r="H11" s="51"/>
    </row>
    <row r="12" spans="1:8" ht="18.75" x14ac:dyDescent="0.25">
      <c r="A12" s="53" t="s">
        <v>145</v>
      </c>
      <c r="B12" s="54">
        <f>+Approved!$B$7</f>
        <v>44.02</v>
      </c>
      <c r="C12" s="54"/>
      <c r="D12" s="54">
        <f>+F12-B12</f>
        <v>-4.5300000000000011</v>
      </c>
      <c r="E12" s="54"/>
      <c r="F12" s="54">
        <f>+Proposed!$B$7</f>
        <v>39.49</v>
      </c>
      <c r="G12" s="55"/>
      <c r="H12" s="56">
        <f>IFERROR(D12/B12,0)</f>
        <v>-0.10290776919582011</v>
      </c>
    </row>
    <row r="13" spans="1:8" ht="15.6" x14ac:dyDescent="0.3">
      <c r="A13" s="51" t="s">
        <v>0</v>
      </c>
      <c r="B13" s="54"/>
      <c r="C13" s="54"/>
      <c r="D13" s="54"/>
      <c r="E13" s="54"/>
      <c r="F13" s="54"/>
      <c r="G13" s="55"/>
      <c r="H13" s="56"/>
    </row>
    <row r="14" spans="1:8" ht="15.6" x14ac:dyDescent="0.3">
      <c r="A14" s="57" t="s">
        <v>55</v>
      </c>
      <c r="B14" s="54">
        <f>+Approved!$B$9</f>
        <v>107.61</v>
      </c>
      <c r="C14" s="54"/>
      <c r="D14" s="54">
        <f>+F14-B14</f>
        <v>2.2399999999999949</v>
      </c>
      <c r="E14" s="54"/>
      <c r="F14" s="54">
        <f>+Proposed!$B$9</f>
        <v>109.85</v>
      </c>
      <c r="G14" s="55"/>
      <c r="H14" s="56">
        <f t="shared" ref="H14:H16" si="0">IFERROR(D14/B14,0)</f>
        <v>2.0815909302109421E-2</v>
      </c>
    </row>
    <row r="15" spans="1:8" ht="18.600000000000001" x14ac:dyDescent="0.3">
      <c r="A15" s="57" t="s">
        <v>134</v>
      </c>
      <c r="B15" s="54">
        <f>+Approved!$B$10</f>
        <v>3</v>
      </c>
      <c r="C15" s="54"/>
      <c r="D15" s="54">
        <f>+F15-B15</f>
        <v>0</v>
      </c>
      <c r="E15" s="54"/>
      <c r="F15" s="54">
        <f>+Proposed!$B$10</f>
        <v>3</v>
      </c>
      <c r="G15" s="55"/>
      <c r="H15" s="56">
        <f t="shared" si="0"/>
        <v>0</v>
      </c>
    </row>
    <row r="16" spans="1:8" ht="18.600000000000001" x14ac:dyDescent="0.3">
      <c r="A16" s="58" t="s">
        <v>135</v>
      </c>
      <c r="B16" s="54">
        <f>+Approved!$B$11</f>
        <v>2.0699999999999998</v>
      </c>
      <c r="C16" s="54"/>
      <c r="D16" s="54">
        <f>+F16-B16</f>
        <v>0</v>
      </c>
      <c r="E16" s="54"/>
      <c r="F16" s="54">
        <f>+Proposed!$B$11</f>
        <v>2.0699999999999998</v>
      </c>
      <c r="G16" s="55"/>
      <c r="H16" s="56">
        <f t="shared" si="0"/>
        <v>0</v>
      </c>
    </row>
    <row r="17" spans="1:9" ht="15.6" x14ac:dyDescent="0.3">
      <c r="A17" s="51" t="s">
        <v>1</v>
      </c>
      <c r="B17" s="54"/>
      <c r="C17" s="54"/>
      <c r="D17" s="54"/>
      <c r="E17" s="54"/>
      <c r="F17" s="54"/>
      <c r="G17" s="55"/>
      <c r="H17" s="56"/>
    </row>
    <row r="18" spans="1:9" ht="15.6" x14ac:dyDescent="0.3">
      <c r="A18" s="57" t="s">
        <v>56</v>
      </c>
      <c r="B18" s="54">
        <f>+Approved!$B$13</f>
        <v>65.03</v>
      </c>
      <c r="C18" s="54"/>
      <c r="D18" s="54">
        <f>+F18-B18</f>
        <v>1.0799999999999983</v>
      </c>
      <c r="E18" s="54"/>
      <c r="F18" s="54">
        <f>+Proposed!$B$13</f>
        <v>66.11</v>
      </c>
      <c r="G18" s="55"/>
      <c r="H18" s="56">
        <f t="shared" ref="H18:H20" si="1">IFERROR(D18/B18,0)</f>
        <v>1.6607719514070401E-2</v>
      </c>
    </row>
    <row r="19" spans="1:9" ht="15.6" x14ac:dyDescent="0.3">
      <c r="A19" s="58" t="s">
        <v>57</v>
      </c>
      <c r="B19" s="54">
        <f>+Approved!$B$14</f>
        <v>56.97</v>
      </c>
      <c r="C19" s="54"/>
      <c r="D19" s="54">
        <f>+F19-B19</f>
        <v>0</v>
      </c>
      <c r="E19" s="54"/>
      <c r="F19" s="54">
        <f>+Proposed!$B$14</f>
        <v>56.97</v>
      </c>
      <c r="G19" s="55"/>
      <c r="H19" s="56">
        <f t="shared" si="1"/>
        <v>0</v>
      </c>
    </row>
    <row r="20" spans="1:9" ht="15.6" x14ac:dyDescent="0.3">
      <c r="A20" s="57" t="s">
        <v>58</v>
      </c>
      <c r="B20" s="54">
        <f>+Approved!$B$15</f>
        <v>16.07</v>
      </c>
      <c r="C20" s="54"/>
      <c r="D20" s="54">
        <f>+F20-B20</f>
        <v>0</v>
      </c>
      <c r="E20" s="54"/>
      <c r="F20" s="54">
        <f>+Proposed!$B$15</f>
        <v>16.07</v>
      </c>
      <c r="G20" s="55"/>
      <c r="H20" s="56">
        <f t="shared" si="1"/>
        <v>0</v>
      </c>
    </row>
    <row r="21" spans="1:9" ht="15.6" x14ac:dyDescent="0.3">
      <c r="A21" s="53" t="s">
        <v>5</v>
      </c>
      <c r="B21" s="54"/>
      <c r="C21" s="54"/>
      <c r="D21" s="54"/>
      <c r="E21" s="54"/>
      <c r="F21" s="54"/>
      <c r="G21" s="55"/>
      <c r="H21" s="56"/>
    </row>
    <row r="22" spans="1:9" ht="15.6" x14ac:dyDescent="0.3">
      <c r="A22" s="58" t="s">
        <v>25</v>
      </c>
      <c r="B22" s="54">
        <f>+Approved!$B$21</f>
        <v>155.06</v>
      </c>
      <c r="C22" s="54"/>
      <c r="D22" s="54">
        <f>+F22-B22</f>
        <v>11.5</v>
      </c>
      <c r="E22" s="54"/>
      <c r="F22" s="54">
        <f>+Proposed!$B$21</f>
        <v>166.56</v>
      </c>
      <c r="G22" s="55"/>
      <c r="H22" s="56">
        <f t="shared" ref="H22:H23" si="2">IFERROR(D22/B22,0)</f>
        <v>7.4164839416999875E-2</v>
      </c>
    </row>
    <row r="23" spans="1:9" ht="15.6" x14ac:dyDescent="0.3">
      <c r="A23" s="15" t="s">
        <v>14</v>
      </c>
      <c r="B23" s="59">
        <f>+Approved!$B$20</f>
        <v>42.02</v>
      </c>
      <c r="C23" s="59"/>
      <c r="D23" s="59">
        <f>+F23-B23</f>
        <v>2.2199999999999989</v>
      </c>
      <c r="E23" s="59"/>
      <c r="F23" s="54">
        <f>+Proposed!$B$20</f>
        <v>44.24</v>
      </c>
      <c r="G23" s="60"/>
      <c r="H23" s="56">
        <f t="shared" si="2"/>
        <v>5.2831984769157514E-2</v>
      </c>
    </row>
    <row r="24" spans="1:9" ht="15.6" x14ac:dyDescent="0.3">
      <c r="A24" s="18" t="s">
        <v>6</v>
      </c>
      <c r="B24" s="61"/>
      <c r="C24" s="61"/>
      <c r="D24" s="61"/>
      <c r="E24" s="61"/>
      <c r="F24" s="54"/>
      <c r="G24" s="22"/>
      <c r="H24" s="56"/>
    </row>
    <row r="25" spans="1:9" ht="15.6" x14ac:dyDescent="0.3">
      <c r="A25" s="2" t="s">
        <v>55</v>
      </c>
      <c r="B25" s="61">
        <f>+Approved!$B$24</f>
        <v>98.81</v>
      </c>
      <c r="C25" s="61"/>
      <c r="D25" s="61">
        <f>+F25-B25</f>
        <v>3.2599999999999909</v>
      </c>
      <c r="E25" s="61"/>
      <c r="F25" s="54">
        <f>+Proposed!$B$24</f>
        <v>102.07</v>
      </c>
      <c r="G25" s="22"/>
      <c r="H25" s="56">
        <f t="shared" ref="H25:H27" si="3">IFERROR(D25/B25,0)</f>
        <v>3.2992612083797092E-2</v>
      </c>
    </row>
    <row r="26" spans="1:9" ht="17.45" x14ac:dyDescent="0.3">
      <c r="A26" s="2" t="s">
        <v>138</v>
      </c>
      <c r="B26" s="61">
        <f>+Approved!$B$25</f>
        <v>76.209999999999994</v>
      </c>
      <c r="C26" s="61"/>
      <c r="D26" s="61">
        <f>+F26-B26</f>
        <v>0</v>
      </c>
      <c r="E26" s="61"/>
      <c r="F26" s="54">
        <f>+Proposed!$B$25</f>
        <v>76.209999999999994</v>
      </c>
      <c r="G26" s="22"/>
      <c r="H26" s="56">
        <f t="shared" si="3"/>
        <v>0</v>
      </c>
    </row>
    <row r="27" spans="1:9" ht="18.75" x14ac:dyDescent="0.25">
      <c r="A27" s="2" t="s">
        <v>149</v>
      </c>
      <c r="B27" s="61">
        <f>+Approved!$B$26</f>
        <v>9.2100000000000009</v>
      </c>
      <c r="C27" s="61"/>
      <c r="D27" s="61">
        <f>+F27-B27</f>
        <v>0</v>
      </c>
      <c r="E27" s="61"/>
      <c r="F27" s="54">
        <f>+Proposed!$B$26</f>
        <v>9.2100000000000009</v>
      </c>
      <c r="G27" s="22"/>
      <c r="H27" s="56">
        <f t="shared" si="3"/>
        <v>0</v>
      </c>
    </row>
    <row r="28" spans="1:9" ht="15.6" x14ac:dyDescent="0.3">
      <c r="A28" s="18" t="s">
        <v>60</v>
      </c>
      <c r="B28" s="62"/>
      <c r="C28" s="62"/>
      <c r="D28" s="62"/>
      <c r="E28" s="62"/>
      <c r="F28" s="54"/>
      <c r="G28" s="63"/>
      <c r="H28" s="56"/>
    </row>
    <row r="29" spans="1:9" ht="15.6" x14ac:dyDescent="0.3">
      <c r="A29" s="15" t="s">
        <v>61</v>
      </c>
      <c r="B29" s="62">
        <f>+Approved!$B$6</f>
        <v>6.76</v>
      </c>
      <c r="C29" s="62"/>
      <c r="D29" s="62">
        <f t="shared" ref="D29:D38" si="4">+F29-B29</f>
        <v>0.73000000000000043</v>
      </c>
      <c r="E29" s="61"/>
      <c r="F29" s="54">
        <f>+Proposed!$B$6</f>
        <v>7.49</v>
      </c>
      <c r="G29" s="22"/>
      <c r="H29" s="56">
        <f t="shared" ref="H29:H38" si="5">IFERROR(D29/B29,0)</f>
        <v>0.10798816568047344</v>
      </c>
    </row>
    <row r="30" spans="1:9" ht="15.75" customHeight="1" x14ac:dyDescent="0.25">
      <c r="A30" s="15" t="s">
        <v>4</v>
      </c>
      <c r="B30" s="54">
        <f>+Approved!$B$16</f>
        <v>29.52</v>
      </c>
      <c r="C30" s="54"/>
      <c r="D30" s="54">
        <f t="shared" si="4"/>
        <v>1.6999999999999993</v>
      </c>
      <c r="E30" s="54"/>
      <c r="F30" s="54">
        <f>+Proposed!$B$16</f>
        <v>31.22</v>
      </c>
      <c r="G30" s="55"/>
      <c r="H30" s="56">
        <f t="shared" si="5"/>
        <v>5.7588075880758788E-2</v>
      </c>
      <c r="I30" s="64"/>
    </row>
    <row r="31" spans="1:9" ht="15.75" customHeight="1" x14ac:dyDescent="0.25">
      <c r="A31" s="15" t="s">
        <v>32</v>
      </c>
      <c r="B31" s="54">
        <f>+Approved!$B$17</f>
        <v>0.48</v>
      </c>
      <c r="C31" s="61"/>
      <c r="D31" s="61">
        <f t="shared" si="4"/>
        <v>0</v>
      </c>
      <c r="E31" s="61"/>
      <c r="F31" s="54">
        <f>+Proposed!$B$17</f>
        <v>0.48</v>
      </c>
      <c r="G31" s="22"/>
      <c r="H31" s="56">
        <f t="shared" si="5"/>
        <v>0</v>
      </c>
    </row>
    <row r="32" spans="1:9" ht="15.75" x14ac:dyDescent="0.25">
      <c r="A32" s="15" t="s">
        <v>15</v>
      </c>
      <c r="B32" s="54">
        <f>+Approved!$B$18</f>
        <v>7.07</v>
      </c>
      <c r="C32" s="61"/>
      <c r="D32" s="61">
        <f t="shared" si="4"/>
        <v>0.26999999999999957</v>
      </c>
      <c r="E32" s="61"/>
      <c r="F32" s="54">
        <f>+Proposed!$B$18</f>
        <v>7.34</v>
      </c>
      <c r="G32" s="22"/>
      <c r="H32" s="56">
        <f t="shared" si="5"/>
        <v>3.8189533239038127E-2</v>
      </c>
    </row>
    <row r="33" spans="1:9" ht="15.75" customHeight="1" x14ac:dyDescent="0.25">
      <c r="A33" s="15" t="s">
        <v>16</v>
      </c>
      <c r="B33" s="59">
        <f>+Approved!$B$22</f>
        <v>4.13</v>
      </c>
      <c r="C33" s="59"/>
      <c r="D33" s="59">
        <f t="shared" si="4"/>
        <v>0.12000000000000011</v>
      </c>
      <c r="E33" s="59"/>
      <c r="F33" s="54">
        <f>+Proposed!$B$22</f>
        <v>4.25</v>
      </c>
      <c r="G33" s="65"/>
      <c r="H33" s="56">
        <f t="shared" si="5"/>
        <v>2.9055690072639251E-2</v>
      </c>
      <c r="I33" s="64"/>
    </row>
    <row r="34" spans="1:9" ht="15.75" x14ac:dyDescent="0.25">
      <c r="A34" s="15" t="s">
        <v>13</v>
      </c>
      <c r="B34" s="61">
        <f>+Approved!$B$27</f>
        <v>5.33</v>
      </c>
      <c r="C34" s="61"/>
      <c r="D34" s="61">
        <f t="shared" si="4"/>
        <v>7.0000000000000284E-2</v>
      </c>
      <c r="E34" s="61"/>
      <c r="F34" s="54">
        <f>+Proposed!$B$27</f>
        <v>5.4</v>
      </c>
      <c r="G34" s="22"/>
      <c r="H34" s="56">
        <f t="shared" si="5"/>
        <v>1.3133208255159528E-2</v>
      </c>
    </row>
    <row r="35" spans="1:9" ht="16.5" customHeight="1" x14ac:dyDescent="0.25">
      <c r="A35" s="15" t="s">
        <v>136</v>
      </c>
      <c r="B35" s="61">
        <v>0</v>
      </c>
      <c r="C35" s="61"/>
      <c r="D35" s="61">
        <f t="shared" si="4"/>
        <v>5.34</v>
      </c>
      <c r="E35" s="61"/>
      <c r="F35" s="54">
        <f>Proposed!B28</f>
        <v>5.34</v>
      </c>
      <c r="G35" s="22"/>
      <c r="H35" s="56">
        <f t="shared" si="5"/>
        <v>0</v>
      </c>
    </row>
    <row r="36" spans="1:9" ht="15.75" x14ac:dyDescent="0.25">
      <c r="A36" s="15" t="s">
        <v>35</v>
      </c>
      <c r="B36" s="61">
        <f>+Approved!$B$28</f>
        <v>11.41</v>
      </c>
      <c r="C36" s="61"/>
      <c r="D36" s="61">
        <f t="shared" si="4"/>
        <v>2.2899999999999991</v>
      </c>
      <c r="E36" s="61"/>
      <c r="F36" s="54">
        <f>+Proposed!$B$29</f>
        <v>13.7</v>
      </c>
      <c r="G36" s="22"/>
      <c r="H36" s="56">
        <f t="shared" si="5"/>
        <v>0.20070113935144601</v>
      </c>
    </row>
    <row r="37" spans="1:9" ht="15.75" x14ac:dyDescent="0.25">
      <c r="A37" s="15" t="s">
        <v>36</v>
      </c>
      <c r="B37" s="61">
        <f>+Approved!$B$29</f>
        <v>16.96</v>
      </c>
      <c r="C37" s="61"/>
      <c r="D37" s="61">
        <f t="shared" si="4"/>
        <v>1.1999999999999993</v>
      </c>
      <c r="E37" s="61"/>
      <c r="F37" s="54">
        <f>+Proposed!$B$30</f>
        <v>18.16</v>
      </c>
      <c r="G37" s="22"/>
      <c r="H37" s="56">
        <f t="shared" si="5"/>
        <v>7.0754716981132032E-2</v>
      </c>
    </row>
    <row r="38" spans="1:9" ht="15.75" x14ac:dyDescent="0.25">
      <c r="A38" s="15" t="s">
        <v>12</v>
      </c>
      <c r="B38" s="66">
        <f>+Approved!$B$30</f>
        <v>6.58</v>
      </c>
      <c r="C38" s="62"/>
      <c r="D38" s="66">
        <f t="shared" si="4"/>
        <v>0.67999999999999972</v>
      </c>
      <c r="E38" s="61"/>
      <c r="F38" s="67">
        <f>+Proposed!$B$31</f>
        <v>7.26</v>
      </c>
      <c r="G38" s="22"/>
      <c r="H38" s="56">
        <f t="shared" si="5"/>
        <v>0.10334346504559266</v>
      </c>
    </row>
    <row r="39" spans="1:9" ht="15.75" x14ac:dyDescent="0.25">
      <c r="A39" s="15"/>
      <c r="B39" s="62"/>
      <c r="C39" s="62"/>
      <c r="D39" s="62"/>
      <c r="E39" s="61"/>
      <c r="F39" s="54"/>
      <c r="G39" s="22"/>
      <c r="H39" s="56"/>
    </row>
    <row r="40" spans="1:9" ht="15.75" x14ac:dyDescent="0.25">
      <c r="A40" s="68" t="s">
        <v>7</v>
      </c>
      <c r="B40" s="61">
        <f>SUM(B12:B38)</f>
        <v>764.32000000000016</v>
      </c>
      <c r="C40" s="61"/>
      <c r="D40" s="61">
        <f>SUM(D12:D38)</f>
        <v>28.16999999999998</v>
      </c>
      <c r="E40" s="61"/>
      <c r="F40" s="54">
        <f>SUM(F12:F38)</f>
        <v>792.49000000000024</v>
      </c>
      <c r="G40" s="22"/>
      <c r="H40" s="56">
        <f t="shared" ref="H40:H42" si="6">IFERROR(D40/B40,0)</f>
        <v>3.6856290558928168E-2</v>
      </c>
    </row>
    <row r="41" spans="1:9" ht="15.75" x14ac:dyDescent="0.25">
      <c r="A41" s="18" t="s">
        <v>8</v>
      </c>
      <c r="B41" s="61">
        <f>+Approved!$B$34</f>
        <v>25</v>
      </c>
      <c r="C41" s="61"/>
      <c r="D41" s="61">
        <f>+F41-B41</f>
        <v>0</v>
      </c>
      <c r="E41" s="61"/>
      <c r="F41" s="54">
        <f>+Proposed!$B$35</f>
        <v>25</v>
      </c>
      <c r="G41" s="22"/>
      <c r="H41" s="56">
        <f t="shared" si="6"/>
        <v>0</v>
      </c>
    </row>
    <row r="42" spans="1:9" ht="18" x14ac:dyDescent="0.25">
      <c r="A42" s="18" t="s">
        <v>62</v>
      </c>
      <c r="B42" s="66">
        <f>+Approved!$B$33</f>
        <v>225</v>
      </c>
      <c r="C42" s="62"/>
      <c r="D42" s="66">
        <f>+F42-B42</f>
        <v>86.25</v>
      </c>
      <c r="E42" s="61"/>
      <c r="F42" s="67">
        <f>+Proposed!$B$34</f>
        <v>311.25</v>
      </c>
      <c r="G42" s="22"/>
      <c r="H42" s="56">
        <f t="shared" si="6"/>
        <v>0.38333333333333336</v>
      </c>
    </row>
    <row r="43" spans="1:9" ht="15.75" x14ac:dyDescent="0.25">
      <c r="A43" s="18"/>
      <c r="B43" s="61"/>
      <c r="C43" s="61"/>
      <c r="D43" s="61"/>
      <c r="E43" s="61"/>
      <c r="F43" s="54"/>
      <c r="G43" s="22"/>
      <c r="H43" s="56"/>
    </row>
    <row r="44" spans="1:9" ht="15.75" x14ac:dyDescent="0.25">
      <c r="A44" s="18" t="s">
        <v>38</v>
      </c>
      <c r="B44" s="61">
        <f>SUM(B40:B42)</f>
        <v>1014.3200000000002</v>
      </c>
      <c r="C44" s="61"/>
      <c r="D44" s="61">
        <f>SUM(D40:D42)</f>
        <v>114.41999999999999</v>
      </c>
      <c r="E44" s="61"/>
      <c r="F44" s="54">
        <f>SUM(F40:F42)</f>
        <v>1128.7400000000002</v>
      </c>
      <c r="G44" s="22"/>
      <c r="H44" s="56">
        <f t="shared" ref="H44" si="7">D44/B44</f>
        <v>0.11280463758971525</v>
      </c>
    </row>
    <row r="45" spans="1:9" ht="15.75" x14ac:dyDescent="0.25">
      <c r="A45" s="18"/>
      <c r="B45" s="61"/>
      <c r="C45" s="61"/>
      <c r="D45" s="61"/>
      <c r="E45" s="61"/>
      <c r="F45" s="54"/>
      <c r="G45" s="22"/>
      <c r="H45" s="56"/>
    </row>
    <row r="46" spans="1:9" ht="15.75" x14ac:dyDescent="0.25">
      <c r="A46" s="69" t="s">
        <v>39</v>
      </c>
      <c r="B46" s="61"/>
      <c r="C46" s="61"/>
      <c r="D46" s="61"/>
      <c r="E46" s="61"/>
      <c r="F46" s="54"/>
      <c r="G46" s="22"/>
      <c r="H46" s="56"/>
    </row>
    <row r="47" spans="1:9" ht="18.75" x14ac:dyDescent="0.25">
      <c r="A47" s="53" t="s">
        <v>145</v>
      </c>
      <c r="B47" s="61">
        <f>+Approved!$D$7</f>
        <v>32.03</v>
      </c>
      <c r="C47" s="61"/>
      <c r="D47" s="61">
        <f>+F47-B47</f>
        <v>-2.41</v>
      </c>
      <c r="E47" s="61"/>
      <c r="F47" s="54">
        <f>+Proposed!$D$7</f>
        <v>29.62</v>
      </c>
      <c r="G47" s="22"/>
      <c r="H47" s="56">
        <f t="shared" ref="H47" si="8">D47/B47</f>
        <v>-7.5241960661879492E-2</v>
      </c>
    </row>
    <row r="48" spans="1:9" ht="15.75" x14ac:dyDescent="0.25">
      <c r="A48" s="53" t="s">
        <v>6</v>
      </c>
      <c r="B48" s="61"/>
      <c r="C48" s="61"/>
      <c r="D48" s="61"/>
      <c r="E48" s="61"/>
      <c r="F48" s="54"/>
      <c r="G48" s="22"/>
      <c r="H48" s="56"/>
    </row>
    <row r="49" spans="1:8" ht="15.75" x14ac:dyDescent="0.25">
      <c r="A49" s="85" t="s">
        <v>11</v>
      </c>
      <c r="B49" s="61">
        <f>+Approved!$D$24</f>
        <v>58.32</v>
      </c>
      <c r="C49" s="61"/>
      <c r="D49" s="61">
        <f>+F49-B49</f>
        <v>1.9200000000000017</v>
      </c>
      <c r="E49" s="61"/>
      <c r="F49" s="54">
        <f>+Proposed!$D$24</f>
        <v>60.24</v>
      </c>
      <c r="G49" s="22"/>
      <c r="H49" s="56">
        <f t="shared" ref="H49:H52" si="9">IFERROR(D49/B49,0)</f>
        <v>3.2921810699588508E-2</v>
      </c>
    </row>
    <row r="50" spans="1:8" ht="15.75" x14ac:dyDescent="0.25">
      <c r="A50" s="85" t="s">
        <v>89</v>
      </c>
      <c r="B50" s="61">
        <f>+Approved!$D$25</f>
        <v>39</v>
      </c>
      <c r="C50" s="61"/>
      <c r="D50" s="61">
        <f>+F50-B50</f>
        <v>0</v>
      </c>
      <c r="E50" s="61"/>
      <c r="F50" s="54">
        <f>+Proposed!$D$25</f>
        <v>39</v>
      </c>
      <c r="G50" s="22"/>
      <c r="H50" s="56">
        <f t="shared" si="9"/>
        <v>0</v>
      </c>
    </row>
    <row r="51" spans="1:8" ht="15.75" x14ac:dyDescent="0.25">
      <c r="A51" s="18" t="s">
        <v>8</v>
      </c>
      <c r="B51" s="61">
        <f>+Approved!$D$34</f>
        <v>25</v>
      </c>
      <c r="C51" s="61"/>
      <c r="D51" s="61">
        <f>+F51-B51</f>
        <v>0</v>
      </c>
      <c r="E51" s="61"/>
      <c r="F51" s="54">
        <f>+Proposed!$D$35</f>
        <v>25</v>
      </c>
      <c r="G51" s="22"/>
      <c r="H51" s="56">
        <f t="shared" si="9"/>
        <v>0</v>
      </c>
    </row>
    <row r="52" spans="1:8" ht="18" x14ac:dyDescent="0.25">
      <c r="A52" s="18" t="s">
        <v>63</v>
      </c>
      <c r="B52" s="66">
        <f>+Approved!$D$33</f>
        <v>75</v>
      </c>
      <c r="C52" s="62"/>
      <c r="D52" s="66">
        <f>+F52-B52</f>
        <v>33.75</v>
      </c>
      <c r="E52" s="61"/>
      <c r="F52" s="67">
        <f>+Proposed!$D$34</f>
        <v>108.75</v>
      </c>
      <c r="G52" s="22"/>
      <c r="H52" s="56">
        <f t="shared" si="9"/>
        <v>0.45</v>
      </c>
    </row>
    <row r="53" spans="1:8" ht="15.75" x14ac:dyDescent="0.25">
      <c r="A53" s="18"/>
      <c r="B53" s="61"/>
      <c r="C53" s="61"/>
      <c r="D53" s="61"/>
      <c r="E53" s="61"/>
      <c r="F53" s="54"/>
      <c r="G53" s="22"/>
      <c r="H53" s="56"/>
    </row>
    <row r="54" spans="1:8" ht="15.75" x14ac:dyDescent="0.25">
      <c r="A54" s="18" t="s">
        <v>41</v>
      </c>
      <c r="B54" s="61">
        <f>SUM(B47:B52)</f>
        <v>229.35</v>
      </c>
      <c r="C54" s="61"/>
      <c r="D54" s="61">
        <f>SUM(D47:D52)</f>
        <v>33.260000000000005</v>
      </c>
      <c r="E54" s="61"/>
      <c r="F54" s="61">
        <f>SUM(F47:F52)</f>
        <v>262.61</v>
      </c>
      <c r="G54" s="22"/>
      <c r="H54" s="56">
        <f>IFERROR(D54/B54,0)</f>
        <v>0.14501853063004144</v>
      </c>
    </row>
    <row r="56" spans="1:8" ht="18" x14ac:dyDescent="0.25">
      <c r="A56" s="1" t="s">
        <v>64</v>
      </c>
      <c r="B56" s="1"/>
      <c r="C56" s="1"/>
      <c r="D56" s="1"/>
      <c r="E56" s="1"/>
      <c r="F56" s="1"/>
      <c r="G56" s="1"/>
      <c r="H56" s="1"/>
    </row>
    <row r="57" spans="1:8" ht="18" x14ac:dyDescent="0.25">
      <c r="A57" s="1" t="s">
        <v>65</v>
      </c>
      <c r="B57" s="1"/>
      <c r="C57" s="1"/>
      <c r="D57" s="1"/>
      <c r="E57" s="1"/>
      <c r="F57" s="1"/>
      <c r="G57" s="1"/>
      <c r="H57" s="1"/>
    </row>
    <row r="58" spans="1:8" ht="18" x14ac:dyDescent="0.25">
      <c r="A58" s="84" t="s">
        <v>137</v>
      </c>
    </row>
    <row r="59" spans="1:8" x14ac:dyDescent="0.25">
      <c r="A59" s="126" t="s">
        <v>146</v>
      </c>
    </row>
    <row r="60" spans="1:8" ht="17.25" x14ac:dyDescent="0.25">
      <c r="A60" s="3" t="s">
        <v>148</v>
      </c>
    </row>
  </sheetData>
  <mergeCells count="5">
    <mergeCell ref="A4:H4"/>
    <mergeCell ref="A5:H5"/>
    <mergeCell ref="A6:H6"/>
    <mergeCell ref="A7:H7"/>
    <mergeCell ref="A8:H8"/>
  </mergeCells>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7" zoomScaleNormal="100" workbookViewId="0">
      <selection activeCell="D33" sqref="D33"/>
    </sheetView>
  </sheetViews>
  <sheetFormatPr defaultRowHeight="15" x14ac:dyDescent="0.25"/>
  <cols>
    <col min="1" max="1" width="54.28515625" customWidth="1"/>
    <col min="2" max="2" width="12.28515625" customWidth="1"/>
    <col min="3" max="3" width="2.85546875" customWidth="1"/>
    <col min="4" max="4" width="12.7109375" customWidth="1"/>
    <col min="5" max="5" width="3.140625" customWidth="1"/>
    <col min="6" max="6" width="12.28515625" customWidth="1"/>
    <col min="7" max="7" width="3.140625" customWidth="1"/>
    <col min="8" max="8" width="11.28515625" customWidth="1"/>
    <col min="10" max="10" width="10.7109375" customWidth="1"/>
  </cols>
  <sheetData>
    <row r="1" spans="1:9" ht="14.45" x14ac:dyDescent="0.3">
      <c r="A1" s="4" t="s">
        <v>17</v>
      </c>
    </row>
    <row r="2" spans="1:9" ht="14.45" x14ac:dyDescent="0.3">
      <c r="A2" s="4" t="str">
        <f>'BOG Fall Spring On'!A2</f>
        <v>Board of Governors Meeting - May 5-6, 2015</v>
      </c>
    </row>
    <row r="3" spans="1:9" ht="14.45" x14ac:dyDescent="0.3">
      <c r="A3" s="5" t="str">
        <f>'BOG Fall Spring On'!A3</f>
        <v>Final</v>
      </c>
    </row>
    <row r="4" spans="1:9" ht="16.149999999999999" customHeight="1" x14ac:dyDescent="0.3">
      <c r="A4" s="6" t="s">
        <v>18</v>
      </c>
      <c r="B4" s="6"/>
      <c r="C4" s="6"/>
      <c r="D4" s="6"/>
      <c r="E4" s="6"/>
      <c r="F4" s="6"/>
      <c r="G4" s="6"/>
      <c r="H4" s="6"/>
      <c r="I4" s="3"/>
    </row>
    <row r="5" spans="1:9" ht="16.149999999999999" customHeight="1" x14ac:dyDescent="0.3">
      <c r="A5" s="6" t="s">
        <v>19</v>
      </c>
      <c r="B5" s="6"/>
      <c r="C5" s="6"/>
      <c r="D5" s="6"/>
      <c r="E5" s="6"/>
      <c r="F5" s="6"/>
      <c r="G5" s="6"/>
      <c r="H5" s="6"/>
      <c r="I5" s="3"/>
    </row>
    <row r="6" spans="1:9" ht="16.149999999999999" customHeight="1" x14ac:dyDescent="0.3">
      <c r="A6" s="6" t="s">
        <v>20</v>
      </c>
      <c r="B6" s="6"/>
      <c r="C6" s="6"/>
      <c r="D6" s="6"/>
      <c r="E6" s="6"/>
      <c r="F6" s="6"/>
      <c r="G6" s="6"/>
      <c r="H6" s="6"/>
      <c r="I6" s="3"/>
    </row>
    <row r="7" spans="1:9" ht="16.149999999999999" customHeight="1" x14ac:dyDescent="0.3">
      <c r="A7" s="137" t="str">
        <f>'BOG Fall Spring On'!A7</f>
        <v>PER SEMESTER FOR ACADEMIC YEAR 2015-16</v>
      </c>
      <c r="B7" s="137"/>
      <c r="C7" s="137"/>
      <c r="D7" s="137"/>
      <c r="E7" s="137"/>
      <c r="F7" s="137"/>
      <c r="G7" s="137"/>
      <c r="H7" s="137"/>
      <c r="I7" s="3"/>
    </row>
    <row r="8" spans="1:9" ht="16.149999999999999" customHeight="1" x14ac:dyDescent="0.3">
      <c r="A8" s="137" t="s">
        <v>44</v>
      </c>
      <c r="B8" s="137"/>
      <c r="C8" s="137"/>
      <c r="D8" s="137"/>
      <c r="E8" s="137"/>
      <c r="F8" s="137"/>
      <c r="G8" s="137"/>
      <c r="H8" s="137"/>
      <c r="I8" s="3"/>
    </row>
    <row r="9" spans="1:9" ht="16.149999999999999" customHeight="1" x14ac:dyDescent="0.3">
      <c r="A9" s="137"/>
      <c r="B9" s="137"/>
      <c r="C9" s="137"/>
      <c r="D9" s="137"/>
      <c r="E9" s="137"/>
      <c r="F9" s="137"/>
      <c r="G9" s="137"/>
      <c r="H9" s="137"/>
      <c r="I9" s="3"/>
    </row>
    <row r="10" spans="1:9" ht="46.9" x14ac:dyDescent="0.3">
      <c r="A10" s="7"/>
      <c r="B10" s="9" t="str">
        <f>'BOG Fall Spring On'!B10</f>
        <v>2014-15 Approved Fees</v>
      </c>
      <c r="C10" s="9"/>
      <c r="D10" s="9" t="str">
        <f>'BOG Fall Spring On'!D10</f>
        <v>2015-16 Proposed Changes</v>
      </c>
      <c r="E10" s="9"/>
      <c r="F10" s="9" t="str">
        <f>'BOG Fall Spring On'!F10</f>
        <v>2015-16 Proposed Fees</v>
      </c>
      <c r="G10" s="9"/>
      <c r="H10" s="10" t="s">
        <v>22</v>
      </c>
      <c r="I10" s="7"/>
    </row>
    <row r="11" spans="1:9" ht="16.149999999999999" customHeight="1" x14ac:dyDescent="0.3">
      <c r="A11" s="11" t="s">
        <v>23</v>
      </c>
      <c r="B11" s="7"/>
      <c r="C11" s="7"/>
      <c r="D11" s="7"/>
      <c r="E11" s="7"/>
      <c r="F11" s="7"/>
      <c r="G11" s="7"/>
      <c r="H11" s="7"/>
      <c r="I11" s="7"/>
    </row>
    <row r="12" spans="1:9" ht="16.149999999999999" customHeight="1" x14ac:dyDescent="0.3">
      <c r="A12" s="11" t="s">
        <v>45</v>
      </c>
      <c r="B12" s="12"/>
      <c r="C12" s="12"/>
      <c r="D12" s="12"/>
      <c r="E12" s="12"/>
      <c r="F12" s="16"/>
      <c r="G12" s="7"/>
      <c r="H12" s="14"/>
      <c r="I12" s="7"/>
    </row>
    <row r="13" spans="1:9" ht="16.149999999999999" customHeight="1" x14ac:dyDescent="0.3">
      <c r="A13" s="19" t="s">
        <v>11</v>
      </c>
      <c r="B13" s="12">
        <f>+Approved!$C$9</f>
        <v>26.06</v>
      </c>
      <c r="C13" s="12"/>
      <c r="D13" s="12">
        <f>+F13-B13</f>
        <v>0.65000000000000213</v>
      </c>
      <c r="E13" s="12"/>
      <c r="F13" s="16">
        <f>+Proposed!$C$9</f>
        <v>26.71</v>
      </c>
      <c r="G13" s="7"/>
      <c r="H13" s="14">
        <f>IFERROR(D13/B13,0)</f>
        <v>2.4942440521872684E-2</v>
      </c>
      <c r="I13" s="7"/>
    </row>
    <row r="14" spans="1:9" ht="16.149999999999999" customHeight="1" x14ac:dyDescent="0.3">
      <c r="A14" s="19" t="s">
        <v>46</v>
      </c>
      <c r="B14" s="12">
        <f>+Approved!$C$10</f>
        <v>5.25</v>
      </c>
      <c r="C14" s="12"/>
      <c r="D14" s="12">
        <f>+F14-B14</f>
        <v>0</v>
      </c>
      <c r="E14" s="12"/>
      <c r="F14" s="16">
        <f>+Proposed!$C$10</f>
        <v>5.25</v>
      </c>
      <c r="G14" s="7"/>
      <c r="H14" s="14">
        <f>IFERROR(D14/B14,0)</f>
        <v>0</v>
      </c>
      <c r="I14" s="7"/>
    </row>
    <row r="15" spans="1:9" ht="16.149999999999999" customHeight="1" x14ac:dyDescent="0.3">
      <c r="A15" s="11" t="s">
        <v>1</v>
      </c>
      <c r="B15" s="12"/>
      <c r="C15" s="12"/>
      <c r="D15" s="12"/>
      <c r="E15" s="12"/>
      <c r="F15" s="16"/>
      <c r="G15" s="7"/>
      <c r="H15" s="14"/>
      <c r="I15" s="7"/>
    </row>
    <row r="16" spans="1:9" ht="16.149999999999999" customHeight="1" x14ac:dyDescent="0.3">
      <c r="A16" s="19" t="s">
        <v>2</v>
      </c>
      <c r="B16" s="12">
        <f>+Approved!$C$13</f>
        <v>41.74</v>
      </c>
      <c r="C16" s="12"/>
      <c r="D16" s="12">
        <f>+F16-B16</f>
        <v>0</v>
      </c>
      <c r="E16" s="12"/>
      <c r="F16" s="16">
        <f>+Proposed!$C$13</f>
        <v>41.74</v>
      </c>
      <c r="G16" s="7"/>
      <c r="H16" s="14">
        <f>IFERROR(D16/B16,0)</f>
        <v>0</v>
      </c>
      <c r="I16" s="7"/>
    </row>
    <row r="17" spans="1:9" ht="16.149999999999999" customHeight="1" x14ac:dyDescent="0.25">
      <c r="A17" s="11" t="s">
        <v>139</v>
      </c>
      <c r="B17" s="12"/>
      <c r="C17" s="12"/>
      <c r="D17" s="12"/>
      <c r="E17" s="12"/>
      <c r="F17" s="16"/>
      <c r="G17" s="7"/>
      <c r="H17" s="14"/>
      <c r="I17" s="7"/>
    </row>
    <row r="18" spans="1:9" ht="16.149999999999999" customHeight="1" x14ac:dyDescent="0.3">
      <c r="A18" s="19" t="s">
        <v>27</v>
      </c>
      <c r="B18" s="86">
        <f>+Approved!$C$24</f>
        <v>40.29</v>
      </c>
      <c r="C18" s="16"/>
      <c r="D18" s="86">
        <f t="shared" ref="D18:D19" si="0">+F18-B18</f>
        <v>1.3299999999999983</v>
      </c>
      <c r="E18" s="16"/>
      <c r="F18" s="86">
        <f>+Proposed!$C$24</f>
        <v>41.62</v>
      </c>
      <c r="G18" s="18"/>
      <c r="H18" s="14">
        <f>IFERROR(D18/B18,0)</f>
        <v>3.3010672623479731E-2</v>
      </c>
      <c r="I18" s="7"/>
    </row>
    <row r="19" spans="1:9" ht="16.149999999999999" customHeight="1" x14ac:dyDescent="0.3">
      <c r="A19" s="19" t="s">
        <v>89</v>
      </c>
      <c r="B19" s="36">
        <f>+Approved!$C$25</f>
        <v>27</v>
      </c>
      <c r="C19" s="16"/>
      <c r="D19" s="36">
        <f t="shared" si="0"/>
        <v>0</v>
      </c>
      <c r="E19" s="16"/>
      <c r="F19" s="36">
        <f>+Proposed!$C$25</f>
        <v>27</v>
      </c>
      <c r="G19" s="18"/>
      <c r="H19" s="14">
        <f>IFERROR(D19/B19,0)</f>
        <v>0</v>
      </c>
      <c r="I19" s="7"/>
    </row>
    <row r="20" spans="1:9" ht="7.15" customHeight="1" x14ac:dyDescent="0.3">
      <c r="A20" s="28"/>
      <c r="B20" s="16"/>
      <c r="C20" s="12"/>
      <c r="D20" s="12"/>
      <c r="E20" s="12"/>
      <c r="F20" s="16"/>
      <c r="G20" s="7"/>
      <c r="H20" s="14"/>
      <c r="I20" s="7"/>
    </row>
    <row r="21" spans="1:9" ht="16.149999999999999" customHeight="1" x14ac:dyDescent="0.3">
      <c r="A21" s="29" t="s">
        <v>7</v>
      </c>
      <c r="B21" s="12">
        <f>SUM(B12:B19)</f>
        <v>140.34</v>
      </c>
      <c r="C21" s="12"/>
      <c r="D21" s="12">
        <f>SUM(D12:D19)</f>
        <v>1.9800000000000004</v>
      </c>
      <c r="E21" s="12"/>
      <c r="F21" s="12">
        <f>SUM(F12:F19)</f>
        <v>142.32</v>
      </c>
      <c r="G21" s="7"/>
      <c r="H21" s="14">
        <f>IFERROR(D21/B21,0)</f>
        <v>1.4108593415989742E-2</v>
      </c>
      <c r="I21" s="7"/>
    </row>
    <row r="22" spans="1:9" ht="16.149999999999999" customHeight="1" x14ac:dyDescent="0.3">
      <c r="A22" s="11" t="s">
        <v>8</v>
      </c>
      <c r="B22" s="12">
        <f>+Approved!$C$34</f>
        <v>25</v>
      </c>
      <c r="C22" s="12"/>
      <c r="D22" s="12">
        <f>+F22-B22</f>
        <v>0</v>
      </c>
      <c r="E22" s="12"/>
      <c r="F22" s="16">
        <f>+Proposed!$C$35</f>
        <v>25</v>
      </c>
      <c r="G22" s="7"/>
      <c r="H22" s="14">
        <f>IFERROR(D22/B22,0)</f>
        <v>0</v>
      </c>
      <c r="I22" s="7"/>
    </row>
    <row r="23" spans="1:9" ht="16.149999999999999" customHeight="1" x14ac:dyDescent="0.3">
      <c r="A23" s="11" t="s">
        <v>47</v>
      </c>
      <c r="B23" s="37">
        <f>+Approved!$C$33</f>
        <v>225</v>
      </c>
      <c r="C23" s="12"/>
      <c r="D23" s="27">
        <f>+F23-B23</f>
        <v>86.25</v>
      </c>
      <c r="E23" s="12"/>
      <c r="F23" s="38">
        <f>+Proposed!$C$34</f>
        <v>311.25</v>
      </c>
      <c r="G23" s="7"/>
      <c r="H23" s="14">
        <f>IFERROR(D23/B23,0)</f>
        <v>0.38333333333333336</v>
      </c>
      <c r="I23" s="39"/>
    </row>
    <row r="24" spans="1:9" ht="7.15" customHeight="1" x14ac:dyDescent="0.3">
      <c r="A24" s="11"/>
      <c r="B24" s="12"/>
      <c r="C24" s="12"/>
      <c r="D24" s="12"/>
      <c r="E24" s="12"/>
      <c r="F24" s="12"/>
      <c r="G24" s="7"/>
      <c r="H24" s="14"/>
      <c r="I24" s="7"/>
    </row>
    <row r="25" spans="1:9" ht="16.149999999999999" customHeight="1" x14ac:dyDescent="0.3">
      <c r="A25" s="11" t="s">
        <v>38</v>
      </c>
      <c r="B25" s="12">
        <f>SUM(B21:B23)</f>
        <v>390.34000000000003</v>
      </c>
      <c r="C25" s="12"/>
      <c r="D25" s="12">
        <f>SUM(D21:D23)</f>
        <v>88.23</v>
      </c>
      <c r="E25" s="12"/>
      <c r="F25" s="12">
        <f>SUM(F21:F23)</f>
        <v>478.57</v>
      </c>
      <c r="G25" s="7"/>
      <c r="H25" s="14">
        <f>IFERROR(D25/B25,0)</f>
        <v>0.22603371419787877</v>
      </c>
      <c r="I25" s="7"/>
    </row>
    <row r="26" spans="1:9" ht="16.149999999999999" customHeight="1" x14ac:dyDescent="0.3">
      <c r="A26" s="31"/>
      <c r="B26" s="12"/>
      <c r="C26" s="12"/>
      <c r="D26" s="12"/>
      <c r="E26" s="12"/>
      <c r="F26" s="12"/>
      <c r="G26" s="7"/>
      <c r="H26" s="14"/>
      <c r="I26" s="7"/>
    </row>
    <row r="27" spans="1:9" ht="16.149999999999999" customHeight="1" x14ac:dyDescent="0.3">
      <c r="A27" s="11" t="s">
        <v>39</v>
      </c>
      <c r="B27" s="7"/>
      <c r="C27" s="7"/>
      <c r="D27" s="7"/>
      <c r="E27" s="7"/>
      <c r="F27" s="7"/>
      <c r="G27" s="7"/>
      <c r="H27" s="14"/>
      <c r="I27" s="7"/>
    </row>
    <row r="28" spans="1:9" ht="16.149999999999999" customHeight="1" x14ac:dyDescent="0.3">
      <c r="A28" s="20" t="s">
        <v>6</v>
      </c>
      <c r="C28" s="12"/>
      <c r="D28" s="12"/>
      <c r="E28" s="12"/>
      <c r="F28" s="12"/>
      <c r="G28" s="7"/>
      <c r="H28" s="14"/>
      <c r="I28" s="7"/>
    </row>
    <row r="29" spans="1:9" ht="16.149999999999999" customHeight="1" x14ac:dyDescent="0.3">
      <c r="A29" s="19" t="s">
        <v>11</v>
      </c>
      <c r="B29" s="12">
        <f>+Approved!$E$24</f>
        <v>40.29</v>
      </c>
      <c r="C29" s="16"/>
      <c r="D29" s="16">
        <f t="shared" ref="D29:D32" si="1">+F29-B29</f>
        <v>1.3299999999999983</v>
      </c>
      <c r="E29" s="16"/>
      <c r="F29" s="16">
        <f>+Proposed!$E$24</f>
        <v>41.62</v>
      </c>
      <c r="G29" s="18"/>
      <c r="H29" s="14">
        <f>IFERROR(D29/B29,0)</f>
        <v>3.3010672623479731E-2</v>
      </c>
      <c r="I29" s="7"/>
    </row>
    <row r="30" spans="1:9" ht="16.149999999999999" customHeight="1" x14ac:dyDescent="0.3">
      <c r="A30" s="19" t="s">
        <v>89</v>
      </c>
      <c r="B30" s="16">
        <f>+Approved!$E$25</f>
        <v>27</v>
      </c>
      <c r="C30" s="16"/>
      <c r="D30" s="16">
        <f t="shared" si="1"/>
        <v>0</v>
      </c>
      <c r="E30" s="16"/>
      <c r="F30" s="16">
        <f>+Proposed!$E$25</f>
        <v>27</v>
      </c>
      <c r="G30" s="18"/>
      <c r="H30" s="14">
        <f>IFERROR(D30/B30,0)</f>
        <v>0</v>
      </c>
      <c r="I30" s="7"/>
    </row>
    <row r="31" spans="1:9" ht="16.149999999999999" customHeight="1" x14ac:dyDescent="0.25">
      <c r="A31" s="11" t="s">
        <v>8</v>
      </c>
      <c r="B31" s="12">
        <f>+Approved!$E$34</f>
        <v>25</v>
      </c>
      <c r="C31" s="12"/>
      <c r="D31" s="12">
        <f t="shared" si="1"/>
        <v>0</v>
      </c>
      <c r="E31" s="12"/>
      <c r="F31" s="16">
        <f>+Proposed!$E$35</f>
        <v>25</v>
      </c>
      <c r="G31" s="7"/>
      <c r="H31" s="14">
        <f>IFERROR(D31/B31,0)</f>
        <v>0</v>
      </c>
      <c r="I31" s="7"/>
    </row>
    <row r="32" spans="1:9" ht="16.149999999999999" customHeight="1" x14ac:dyDescent="0.25">
      <c r="A32" s="11" t="s">
        <v>48</v>
      </c>
      <c r="B32" s="27">
        <f>+Approved!$E$33</f>
        <v>75</v>
      </c>
      <c r="C32" s="12"/>
      <c r="D32" s="27">
        <f t="shared" si="1"/>
        <v>33.75</v>
      </c>
      <c r="E32" s="12"/>
      <c r="F32" s="36">
        <f>+Proposed!$E$34</f>
        <v>108.75</v>
      </c>
      <c r="G32" s="7"/>
      <c r="H32" s="14">
        <f>IFERROR(D32/B32,0)</f>
        <v>0.45</v>
      </c>
      <c r="I32" s="7"/>
    </row>
    <row r="33" spans="1:9" ht="16.149999999999999" customHeight="1" x14ac:dyDescent="0.25">
      <c r="A33" s="11"/>
      <c r="B33" s="12">
        <f>SUM(B29:B32)</f>
        <v>167.29</v>
      </c>
      <c r="C33" s="12"/>
      <c r="D33" s="12">
        <f>SUM(D29:D32)</f>
        <v>35.08</v>
      </c>
      <c r="E33" s="12"/>
      <c r="F33" s="12">
        <f>SUM(F29:F32)</f>
        <v>202.37</v>
      </c>
      <c r="G33" s="7"/>
      <c r="H33" s="14">
        <f>IFERROR(D33/B33,0)</f>
        <v>0.20969573794010402</v>
      </c>
      <c r="I33" s="7"/>
    </row>
    <row r="34" spans="1:9" ht="16.149999999999999" customHeight="1" x14ac:dyDescent="0.25">
      <c r="A34" s="11" t="s">
        <v>41</v>
      </c>
      <c r="B34" s="12"/>
      <c r="C34" s="12"/>
      <c r="D34" s="12"/>
      <c r="E34" s="12"/>
      <c r="F34" s="12"/>
      <c r="G34" s="7"/>
      <c r="H34" s="33"/>
      <c r="I34" s="7"/>
    </row>
    <row r="35" spans="1:9" ht="9.75" customHeight="1" x14ac:dyDescent="0.25">
      <c r="A35" s="7"/>
      <c r="B35" s="12"/>
      <c r="C35" s="12"/>
      <c r="D35" s="12"/>
      <c r="E35" s="12"/>
      <c r="F35" s="12"/>
      <c r="G35" s="7"/>
      <c r="H35" s="7"/>
    </row>
    <row r="36" spans="1:9" ht="18" x14ac:dyDescent="0.25">
      <c r="A36" s="35" t="s">
        <v>42</v>
      </c>
      <c r="B36" s="40"/>
      <c r="C36" s="40"/>
      <c r="D36" s="40"/>
      <c r="E36" s="40"/>
      <c r="F36" s="40"/>
      <c r="G36" s="40"/>
      <c r="H36" s="40"/>
      <c r="I36" s="40"/>
    </row>
    <row r="37" spans="1:9" ht="18" x14ac:dyDescent="0.25">
      <c r="A37" s="35" t="s">
        <v>43</v>
      </c>
      <c r="B37" s="40"/>
      <c r="C37" s="40"/>
      <c r="D37" s="40"/>
      <c r="E37" s="40"/>
      <c r="F37" s="40"/>
      <c r="G37" s="40"/>
      <c r="H37" s="40"/>
      <c r="I37" s="40"/>
    </row>
  </sheetData>
  <mergeCells count="3">
    <mergeCell ref="A9:H9"/>
    <mergeCell ref="A7:H7"/>
    <mergeCell ref="A8:H8"/>
  </mergeCells>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D44" sqref="D44"/>
    </sheetView>
  </sheetViews>
  <sheetFormatPr defaultColWidth="9.140625" defaultRowHeight="15" x14ac:dyDescent="0.25"/>
  <cols>
    <col min="1" max="1" width="57" style="1" customWidth="1"/>
    <col min="2" max="2" width="9.85546875" style="1" bestFit="1" customWidth="1"/>
    <col min="3" max="3" width="2.28515625" style="1" customWidth="1"/>
    <col min="4" max="4" width="9.42578125" style="1" bestFit="1" customWidth="1"/>
    <col min="5" max="5" width="3" style="1" customWidth="1"/>
    <col min="6" max="6" width="10.140625" style="1" customWidth="1"/>
    <col min="7" max="7" width="2.5703125" style="1" customWidth="1"/>
    <col min="8" max="8" width="10.28515625" style="1" customWidth="1"/>
    <col min="9" max="16384" width="9.140625" style="1"/>
  </cols>
  <sheetData>
    <row r="1" spans="1:8" ht="14.45" x14ac:dyDescent="0.3">
      <c r="A1" s="4" t="s">
        <v>17</v>
      </c>
      <c r="B1"/>
      <c r="C1"/>
      <c r="D1"/>
      <c r="E1"/>
      <c r="F1"/>
      <c r="G1"/>
      <c r="H1"/>
    </row>
    <row r="2" spans="1:8" ht="14.45" x14ac:dyDescent="0.3">
      <c r="A2" s="4" t="str">
        <f>'BOG Fall Spring On'!A2</f>
        <v>Board of Governors Meeting - May 5-6, 2015</v>
      </c>
      <c r="B2"/>
      <c r="C2"/>
      <c r="D2"/>
      <c r="E2"/>
      <c r="F2"/>
      <c r="G2"/>
      <c r="H2"/>
    </row>
    <row r="3" spans="1:8" ht="14.45" x14ac:dyDescent="0.3">
      <c r="A3" s="5" t="str">
        <f>'BOG Fall Spring On'!A3</f>
        <v>Final</v>
      </c>
      <c r="B3"/>
      <c r="C3"/>
      <c r="D3"/>
      <c r="E3"/>
      <c r="F3"/>
      <c r="G3"/>
      <c r="H3"/>
    </row>
    <row r="4" spans="1:8" s="7" customFormat="1" ht="30" customHeight="1" x14ac:dyDescent="0.3">
      <c r="A4" s="6" t="s">
        <v>18</v>
      </c>
      <c r="B4" s="6"/>
      <c r="C4" s="6"/>
      <c r="D4" s="6"/>
      <c r="E4" s="6"/>
      <c r="F4" s="6"/>
      <c r="G4" s="6"/>
      <c r="H4" s="6"/>
    </row>
    <row r="5" spans="1:8" s="7" customFormat="1" ht="15.6" x14ac:dyDescent="0.3">
      <c r="A5" s="6" t="s">
        <v>19</v>
      </c>
      <c r="B5" s="6"/>
      <c r="C5" s="6"/>
      <c r="D5" s="6"/>
      <c r="E5" s="6"/>
      <c r="F5" s="6"/>
      <c r="G5" s="6"/>
      <c r="H5" s="6"/>
    </row>
    <row r="6" spans="1:8" s="7" customFormat="1" ht="15.6" x14ac:dyDescent="0.3">
      <c r="A6" s="6" t="s">
        <v>20</v>
      </c>
      <c r="B6" s="6"/>
      <c r="C6" s="6"/>
      <c r="D6" s="6"/>
      <c r="E6" s="6"/>
      <c r="F6" s="6"/>
      <c r="G6" s="6"/>
      <c r="H6" s="6"/>
    </row>
    <row r="7" spans="1:8" s="7" customFormat="1" ht="15.6" x14ac:dyDescent="0.3">
      <c r="A7" s="137" t="str">
        <f>'BOG Fall Spring On'!A7</f>
        <v>PER SEMESTER FOR ACADEMIC YEAR 2015-16</v>
      </c>
      <c r="B7" s="138"/>
      <c r="C7" s="138"/>
      <c r="D7" s="138"/>
      <c r="E7" s="138"/>
      <c r="F7" s="138"/>
      <c r="G7" s="138"/>
      <c r="H7" s="138"/>
    </row>
    <row r="8" spans="1:8" s="7" customFormat="1" ht="15.6" x14ac:dyDescent="0.3">
      <c r="A8" s="138" t="s">
        <v>21</v>
      </c>
      <c r="B8" s="138"/>
      <c r="C8" s="138"/>
      <c r="D8" s="138"/>
      <c r="E8" s="138"/>
      <c r="F8" s="138"/>
      <c r="G8" s="138"/>
      <c r="H8" s="138"/>
    </row>
    <row r="9" spans="1:8" s="7" customFormat="1" ht="15.6" x14ac:dyDescent="0.3">
      <c r="A9" s="8"/>
      <c r="B9" s="8"/>
      <c r="C9" s="8"/>
      <c r="D9" s="8"/>
      <c r="E9" s="8"/>
      <c r="F9" s="8"/>
      <c r="G9" s="8"/>
      <c r="H9" s="8"/>
    </row>
    <row r="10" spans="1:8" s="7" customFormat="1" ht="46.9" x14ac:dyDescent="0.3">
      <c r="A10" s="8"/>
      <c r="B10" s="9" t="str">
        <f>'BOG Fall Spring On'!B10</f>
        <v>2014-15 Approved Fees</v>
      </c>
      <c r="C10" s="9"/>
      <c r="D10" s="9" t="str">
        <f>'BOG Fall Spring On'!D10</f>
        <v>2015-16 Proposed Changes</v>
      </c>
      <c r="E10" s="9"/>
      <c r="F10" s="9" t="str">
        <f>'BOG Fall Spring On'!F10</f>
        <v>2015-16 Proposed Fees</v>
      </c>
      <c r="G10" s="9"/>
      <c r="H10" s="10" t="s">
        <v>22</v>
      </c>
    </row>
    <row r="11" spans="1:8" s="7" customFormat="1" ht="15.6" x14ac:dyDescent="0.3">
      <c r="A11" s="11" t="s">
        <v>23</v>
      </c>
    </row>
    <row r="12" spans="1:8" s="7" customFormat="1" ht="15.6" x14ac:dyDescent="0.3">
      <c r="A12" s="53" t="s">
        <v>10</v>
      </c>
      <c r="B12" s="12">
        <f>+Approved!$F$7</f>
        <v>28.62</v>
      </c>
      <c r="C12" s="12"/>
      <c r="D12" s="17">
        <f>+F12-B12</f>
        <v>-2.9499999999999993</v>
      </c>
      <c r="E12" s="12" t="s">
        <v>66</v>
      </c>
      <c r="F12" s="12">
        <f>+Proposed!$F$7</f>
        <v>25.67</v>
      </c>
      <c r="H12" s="14">
        <f>IFERROR(D12/B12,0)</f>
        <v>-0.10307477288609361</v>
      </c>
    </row>
    <row r="13" spans="1:8" s="7" customFormat="1" ht="15.6" x14ac:dyDescent="0.3">
      <c r="A13" s="11" t="s">
        <v>0</v>
      </c>
      <c r="B13" s="12"/>
      <c r="C13" s="12"/>
      <c r="D13" s="13"/>
      <c r="E13" s="12"/>
      <c r="F13" s="12"/>
      <c r="H13" s="14"/>
    </row>
    <row r="14" spans="1:8" s="7" customFormat="1" ht="15.6" customHeight="1" x14ac:dyDescent="0.3">
      <c r="A14" s="15" t="s">
        <v>24</v>
      </c>
      <c r="B14" s="16">
        <f>+Approved!$F$10</f>
        <v>3.34</v>
      </c>
      <c r="C14" s="16"/>
      <c r="D14" s="17">
        <f>+F14-B14</f>
        <v>0.16999999999999993</v>
      </c>
      <c r="E14" s="16"/>
      <c r="F14" s="12">
        <f>+Proposed!$F$10</f>
        <v>3.51</v>
      </c>
      <c r="G14" s="18"/>
      <c r="H14" s="14">
        <f>IFERROR(D14/B14,0)</f>
        <v>5.0898203592814349E-2</v>
      </c>
    </row>
    <row r="15" spans="1:8" s="7" customFormat="1" ht="15.6" x14ac:dyDescent="0.3">
      <c r="A15" s="11" t="s">
        <v>1</v>
      </c>
      <c r="B15" s="12"/>
      <c r="C15" s="12"/>
      <c r="D15" s="12"/>
      <c r="E15" s="12"/>
      <c r="F15" s="12"/>
      <c r="H15" s="14"/>
    </row>
    <row r="16" spans="1:8" s="7" customFormat="1" ht="15.6" x14ac:dyDescent="0.3">
      <c r="A16" s="15" t="s">
        <v>2</v>
      </c>
      <c r="B16" s="16">
        <f>+Approved!$F$13</f>
        <v>41.09</v>
      </c>
      <c r="C16" s="16"/>
      <c r="D16" s="16">
        <f t="shared" ref="D16:D18" si="0">+F16-B16</f>
        <v>0.69999999999999574</v>
      </c>
      <c r="E16" s="16"/>
      <c r="F16" s="12">
        <f>+Proposed!$F$13</f>
        <v>41.79</v>
      </c>
      <c r="G16" s="18"/>
      <c r="H16" s="14">
        <f t="shared" ref="H16:H18" si="1">IFERROR(D16/B16,0)</f>
        <v>1.7035775127768209E-2</v>
      </c>
    </row>
    <row r="17" spans="1:8" s="7" customFormat="1" ht="15.6" x14ac:dyDescent="0.3">
      <c r="A17" s="15" t="s">
        <v>24</v>
      </c>
      <c r="B17" s="16">
        <f>+Approved!$F$14</f>
        <v>38.21</v>
      </c>
      <c r="C17" s="16"/>
      <c r="D17" s="16">
        <f t="shared" si="0"/>
        <v>0</v>
      </c>
      <c r="E17" s="16"/>
      <c r="F17" s="12">
        <f>+Proposed!$F$14</f>
        <v>38.21</v>
      </c>
      <c r="G17" s="18"/>
      <c r="H17" s="14">
        <f t="shared" si="1"/>
        <v>0</v>
      </c>
    </row>
    <row r="18" spans="1:8" s="7" customFormat="1" ht="15.6" x14ac:dyDescent="0.3">
      <c r="A18" s="19" t="s">
        <v>3</v>
      </c>
      <c r="B18" s="16">
        <f>+Approved!$F$15</f>
        <v>10.45</v>
      </c>
      <c r="C18" s="12"/>
      <c r="D18" s="12">
        <f t="shared" si="0"/>
        <v>0</v>
      </c>
      <c r="E18" s="12"/>
      <c r="F18" s="12">
        <f>+Proposed!$F$15</f>
        <v>10.45</v>
      </c>
      <c r="H18" s="14">
        <f t="shared" si="1"/>
        <v>0</v>
      </c>
    </row>
    <row r="19" spans="1:8" s="7" customFormat="1" ht="15.6" x14ac:dyDescent="0.3">
      <c r="A19" s="20" t="s">
        <v>5</v>
      </c>
      <c r="B19" s="12"/>
      <c r="C19" s="12"/>
      <c r="D19" s="12"/>
      <c r="E19" s="12"/>
      <c r="F19" s="12"/>
      <c r="H19" s="14"/>
    </row>
    <row r="20" spans="1:8" s="7" customFormat="1" ht="15.6" x14ac:dyDescent="0.3">
      <c r="A20" s="19" t="s">
        <v>25</v>
      </c>
      <c r="B20" s="12">
        <f>+Approved!$F$21</f>
        <v>100.79</v>
      </c>
      <c r="C20" s="12"/>
      <c r="D20" s="12">
        <f t="shared" ref="D20:D21" si="2">+F20-B20</f>
        <v>7.4699999999999989</v>
      </c>
      <c r="E20" s="12"/>
      <c r="F20" s="12">
        <f>+Proposed!$F$21</f>
        <v>108.26</v>
      </c>
      <c r="H20" s="14">
        <f t="shared" ref="H20:H21" si="3">IFERROR(D20/B20,0)</f>
        <v>7.4114495485663248E-2</v>
      </c>
    </row>
    <row r="21" spans="1:8" s="7" customFormat="1" ht="15.6" x14ac:dyDescent="0.3">
      <c r="A21" s="19" t="s">
        <v>14</v>
      </c>
      <c r="B21" s="12">
        <f>+Approved!$F$20</f>
        <v>27.31</v>
      </c>
      <c r="C21" s="12"/>
      <c r="D21" s="12">
        <f t="shared" si="2"/>
        <v>1.4500000000000028</v>
      </c>
      <c r="E21" s="12"/>
      <c r="F21" s="12">
        <f>+Proposed!$F$20</f>
        <v>28.76</v>
      </c>
      <c r="H21" s="14">
        <f t="shared" si="3"/>
        <v>5.3094104723544595E-2</v>
      </c>
    </row>
    <row r="22" spans="1:8" s="7" customFormat="1" ht="15.6" x14ac:dyDescent="0.3">
      <c r="A22" s="11" t="s">
        <v>26</v>
      </c>
      <c r="B22" s="12"/>
      <c r="C22" s="12"/>
      <c r="D22" s="12"/>
      <c r="E22" s="12"/>
      <c r="F22" s="12"/>
      <c r="H22" s="14"/>
    </row>
    <row r="23" spans="1:8" s="7" customFormat="1" ht="15.6" x14ac:dyDescent="0.3">
      <c r="A23" s="15" t="s">
        <v>27</v>
      </c>
      <c r="B23" s="16">
        <f>+Approved!$F$24</f>
        <v>64.23</v>
      </c>
      <c r="C23" s="16"/>
      <c r="D23" s="16">
        <f t="shared" ref="D23:D24" si="4">+F23-B23</f>
        <v>2.1199999999999903</v>
      </c>
      <c r="E23" s="16"/>
      <c r="F23" s="12">
        <f>+Proposed!$F$24</f>
        <v>66.349999999999994</v>
      </c>
      <c r="G23" s="18"/>
      <c r="H23" s="14">
        <f t="shared" ref="H23:H24" si="5">IFERROR(D23/B23,0)</f>
        <v>3.3006383309979605E-2</v>
      </c>
    </row>
    <row r="24" spans="1:8" s="7" customFormat="1" ht="15.6" x14ac:dyDescent="0.3">
      <c r="A24" s="15" t="s">
        <v>28</v>
      </c>
      <c r="B24" s="16">
        <f>+Approved!$F$25</f>
        <v>49.54</v>
      </c>
      <c r="C24" s="16"/>
      <c r="D24" s="16">
        <f t="shared" si="4"/>
        <v>0</v>
      </c>
      <c r="E24" s="16"/>
      <c r="F24" s="12">
        <f>+Proposed!$F$25</f>
        <v>49.54</v>
      </c>
      <c r="G24" s="18"/>
      <c r="H24" s="14">
        <f t="shared" si="5"/>
        <v>0</v>
      </c>
    </row>
    <row r="25" spans="1:8" s="7" customFormat="1" ht="15.6" x14ac:dyDescent="0.3">
      <c r="A25" s="11" t="s">
        <v>29</v>
      </c>
      <c r="B25" s="12"/>
      <c r="C25" s="12"/>
      <c r="D25" s="12"/>
      <c r="E25" s="12"/>
      <c r="F25" s="12"/>
      <c r="H25" s="14"/>
    </row>
    <row r="26" spans="1:8" s="7" customFormat="1" ht="15.6" x14ac:dyDescent="0.3">
      <c r="A26" s="15" t="s">
        <v>30</v>
      </c>
      <c r="B26" s="16">
        <f>+Approved!$F$6</f>
        <v>4.3899999999999997</v>
      </c>
      <c r="C26" s="16"/>
      <c r="D26" s="16">
        <f t="shared" ref="D26:D35" si="6">+F26-B26</f>
        <v>0.48000000000000043</v>
      </c>
      <c r="E26" s="16"/>
      <c r="F26" s="12">
        <f>+Proposed!$F$6</f>
        <v>4.87</v>
      </c>
      <c r="G26" s="18"/>
      <c r="H26" s="14">
        <f t="shared" ref="H26:H35" si="7">IFERROR(D26/B26,0)</f>
        <v>0.10933940774487481</v>
      </c>
    </row>
    <row r="27" spans="1:8" s="7" customFormat="1" ht="15.6" x14ac:dyDescent="0.3">
      <c r="A27" s="15" t="s">
        <v>31</v>
      </c>
      <c r="B27" s="16">
        <f>+Approved!$F$16</f>
        <v>19.18</v>
      </c>
      <c r="C27" s="16"/>
      <c r="D27" s="16">
        <f t="shared" si="6"/>
        <v>1.1099999999999994</v>
      </c>
      <c r="E27" s="16"/>
      <c r="F27" s="12">
        <f>+Proposed!$F$16</f>
        <v>20.29</v>
      </c>
      <c r="G27" s="18"/>
      <c r="H27" s="14">
        <f t="shared" si="7"/>
        <v>5.7872784150156384E-2</v>
      </c>
    </row>
    <row r="28" spans="1:8" s="7" customFormat="1" ht="15.6" x14ac:dyDescent="0.3">
      <c r="A28" s="15" t="s">
        <v>32</v>
      </c>
      <c r="B28" s="16">
        <f>+Approved!$F$17</f>
        <v>0.31</v>
      </c>
      <c r="C28" s="16"/>
      <c r="D28" s="16">
        <f t="shared" si="6"/>
        <v>0</v>
      </c>
      <c r="E28" s="16"/>
      <c r="F28" s="12">
        <f>+Proposed!$F$17</f>
        <v>0.31</v>
      </c>
      <c r="G28" s="18"/>
      <c r="H28" s="14">
        <f t="shared" si="7"/>
        <v>0</v>
      </c>
    </row>
    <row r="29" spans="1:8" s="7" customFormat="1" ht="15.6" x14ac:dyDescent="0.3">
      <c r="A29" s="19" t="s">
        <v>15</v>
      </c>
      <c r="B29" s="21">
        <f>+Approved!$F$18</f>
        <v>4.5999999999999996</v>
      </c>
      <c r="C29" s="21"/>
      <c r="D29" s="21">
        <f t="shared" si="6"/>
        <v>0.16999999999999993</v>
      </c>
      <c r="E29" s="21"/>
      <c r="F29" s="12">
        <f>+Proposed!$F$18</f>
        <v>4.7699999999999996</v>
      </c>
      <c r="G29" s="22"/>
      <c r="H29" s="14">
        <f t="shared" si="7"/>
        <v>3.6956521739130423E-2</v>
      </c>
    </row>
    <row r="30" spans="1:8" s="7" customFormat="1" ht="15.6" x14ac:dyDescent="0.3">
      <c r="A30" s="15" t="s">
        <v>33</v>
      </c>
      <c r="B30" s="21">
        <f>+Approved!$F$22</f>
        <v>2.68</v>
      </c>
      <c r="C30" s="21"/>
      <c r="D30" s="21">
        <f t="shared" si="6"/>
        <v>7.9999999999999627E-2</v>
      </c>
      <c r="E30" s="21"/>
      <c r="F30" s="12">
        <f>+Proposed!$F$22</f>
        <v>2.76</v>
      </c>
      <c r="G30" s="22"/>
      <c r="H30" s="14">
        <f t="shared" si="7"/>
        <v>2.9850746268656577E-2</v>
      </c>
    </row>
    <row r="31" spans="1:8" s="7" customFormat="1" ht="15.6" x14ac:dyDescent="0.3">
      <c r="A31" s="15" t="s">
        <v>34</v>
      </c>
      <c r="B31" s="21">
        <f>+Approved!$F$27</f>
        <v>3.47</v>
      </c>
      <c r="C31" s="21"/>
      <c r="D31" s="21">
        <f t="shared" si="6"/>
        <v>3.9999999999999591E-2</v>
      </c>
      <c r="E31" s="21"/>
      <c r="F31" s="12">
        <f>+Proposed!$F$27</f>
        <v>3.51</v>
      </c>
      <c r="G31" s="22"/>
      <c r="H31" s="14">
        <f t="shared" si="7"/>
        <v>1.1527377521613714E-2</v>
      </c>
    </row>
    <row r="32" spans="1:8" s="7" customFormat="1" ht="15.6" customHeight="1" x14ac:dyDescent="0.25">
      <c r="A32" s="58" t="s">
        <v>136</v>
      </c>
      <c r="B32" s="21">
        <v>0</v>
      </c>
      <c r="C32" s="21"/>
      <c r="D32" s="21">
        <f t="shared" si="6"/>
        <v>3.47</v>
      </c>
      <c r="E32" s="21"/>
      <c r="F32" s="12">
        <f>Proposed!F28</f>
        <v>3.47</v>
      </c>
      <c r="G32" s="22"/>
      <c r="H32" s="14">
        <f t="shared" si="7"/>
        <v>0</v>
      </c>
    </row>
    <row r="33" spans="1:8" s="7" customFormat="1" ht="15.6" x14ac:dyDescent="0.3">
      <c r="A33" s="19" t="s">
        <v>35</v>
      </c>
      <c r="B33" s="21">
        <f>+Approved!$F$28</f>
        <v>7.42</v>
      </c>
      <c r="C33" s="21"/>
      <c r="D33" s="21">
        <f t="shared" si="6"/>
        <v>1.4900000000000002</v>
      </c>
      <c r="E33" s="21"/>
      <c r="F33" s="12">
        <f>+Proposed!$F$29</f>
        <v>8.91</v>
      </c>
      <c r="G33" s="22"/>
      <c r="H33" s="14">
        <f t="shared" si="7"/>
        <v>0.20080862533692725</v>
      </c>
    </row>
    <row r="34" spans="1:8" s="18" customFormat="1" ht="15.75" x14ac:dyDescent="0.25">
      <c r="A34" s="15" t="s">
        <v>36</v>
      </c>
      <c r="B34" s="21">
        <f>+Approved!$F$29</f>
        <v>11.03</v>
      </c>
      <c r="C34" s="23"/>
      <c r="D34" s="12">
        <f t="shared" si="6"/>
        <v>0.78000000000000114</v>
      </c>
      <c r="E34" s="23"/>
      <c r="F34" s="12">
        <f>+Proposed!$F$30</f>
        <v>11.81</v>
      </c>
      <c r="G34" s="24"/>
      <c r="H34" s="14">
        <f t="shared" si="7"/>
        <v>7.0716228467815154E-2</v>
      </c>
    </row>
    <row r="35" spans="1:8" s="7" customFormat="1" ht="15.75" x14ac:dyDescent="0.25">
      <c r="A35" s="19" t="s">
        <v>12</v>
      </c>
      <c r="B35" s="25">
        <f>+Approved!$F$30</f>
        <v>4.28</v>
      </c>
      <c r="C35" s="26"/>
      <c r="D35" s="25">
        <f t="shared" si="6"/>
        <v>0.4399999999999995</v>
      </c>
      <c r="E35" s="21"/>
      <c r="F35" s="27">
        <f>+Proposed!$F$31</f>
        <v>4.72</v>
      </c>
      <c r="G35" s="22"/>
      <c r="H35" s="14">
        <f t="shared" si="7"/>
        <v>0.10280373831775688</v>
      </c>
    </row>
    <row r="36" spans="1:8" s="7" customFormat="1" ht="15.75" x14ac:dyDescent="0.25">
      <c r="A36" s="28"/>
      <c r="B36" s="12"/>
      <c r="C36" s="12"/>
      <c r="D36" s="12"/>
      <c r="E36" s="12"/>
      <c r="F36" s="12"/>
      <c r="H36" s="14"/>
    </row>
    <row r="37" spans="1:8" s="7" customFormat="1" ht="15.75" x14ac:dyDescent="0.25">
      <c r="A37" s="29" t="s">
        <v>7</v>
      </c>
      <c r="B37" s="12">
        <f>SUM(B12:B35)</f>
        <v>420.94000000000005</v>
      </c>
      <c r="C37" s="12"/>
      <c r="D37" s="12">
        <f>SUM(D12:D35)</f>
        <v>17.019999999999989</v>
      </c>
      <c r="E37" s="12"/>
      <c r="F37" s="12">
        <f>SUM(F12:F35)</f>
        <v>437.96000000000009</v>
      </c>
      <c r="H37" s="14">
        <f t="shared" ref="H37:H39" si="8">IFERROR(D37/B37,0)</f>
        <v>4.0433315912006433E-2</v>
      </c>
    </row>
    <row r="38" spans="1:8" s="7" customFormat="1" ht="15.75" x14ac:dyDescent="0.25">
      <c r="A38" s="11" t="s">
        <v>8</v>
      </c>
      <c r="B38" s="30">
        <f>+Approved!$F$34</f>
        <v>25</v>
      </c>
      <c r="C38" s="30"/>
      <c r="D38" s="30">
        <f t="shared" ref="D38:D39" si="9">+F38-B38</f>
        <v>0</v>
      </c>
      <c r="E38" s="30"/>
      <c r="F38" s="12">
        <f>+Proposed!$F$35</f>
        <v>25</v>
      </c>
      <c r="H38" s="14">
        <f t="shared" si="8"/>
        <v>0</v>
      </c>
    </row>
    <row r="39" spans="1:8" s="7" customFormat="1" ht="18.75" x14ac:dyDescent="0.25">
      <c r="A39" s="11" t="s">
        <v>37</v>
      </c>
      <c r="B39" s="27">
        <f>+Approved!$F$33</f>
        <v>225</v>
      </c>
      <c r="C39" s="30"/>
      <c r="D39" s="27">
        <f t="shared" si="9"/>
        <v>86.25</v>
      </c>
      <c r="E39" s="12"/>
      <c r="F39" s="27">
        <f>+Proposed!$F$34</f>
        <v>311.25</v>
      </c>
      <c r="H39" s="14">
        <f t="shared" si="8"/>
        <v>0.38333333333333336</v>
      </c>
    </row>
    <row r="40" spans="1:8" s="7" customFormat="1" ht="15.75" x14ac:dyDescent="0.25">
      <c r="A40" s="11"/>
      <c r="B40" s="12"/>
      <c r="C40" s="12"/>
      <c r="D40" s="12"/>
      <c r="E40" s="12"/>
      <c r="F40" s="12"/>
      <c r="H40" s="14"/>
    </row>
    <row r="41" spans="1:8" s="7" customFormat="1" ht="15.75" x14ac:dyDescent="0.25">
      <c r="A41" s="11" t="s">
        <v>38</v>
      </c>
      <c r="B41" s="12">
        <f>SUM(B37:B39)</f>
        <v>670.94</v>
      </c>
      <c r="C41" s="12"/>
      <c r="D41" s="12">
        <f>SUM(D37:D39)</f>
        <v>103.26999999999998</v>
      </c>
      <c r="E41" s="12"/>
      <c r="F41" s="12">
        <f>SUM(F37:F39)</f>
        <v>774.21</v>
      </c>
      <c r="H41" s="14">
        <f>IFERROR(D41/B41,0)</f>
        <v>0.15391838316391923</v>
      </c>
    </row>
    <row r="42" spans="1:8" s="7" customFormat="1" ht="15.75" x14ac:dyDescent="0.25">
      <c r="A42" s="31"/>
      <c r="B42" s="12"/>
      <c r="C42" s="12"/>
      <c r="D42" s="12"/>
      <c r="E42" s="12"/>
      <c r="F42" s="12"/>
      <c r="H42" s="14"/>
    </row>
    <row r="43" spans="1:8" s="7" customFormat="1" ht="15.75" x14ac:dyDescent="0.25">
      <c r="A43" s="11" t="s">
        <v>39</v>
      </c>
      <c r="B43" s="12"/>
      <c r="C43" s="12"/>
      <c r="D43" s="12"/>
      <c r="E43" s="12"/>
      <c r="F43" s="12"/>
      <c r="H43" s="14"/>
    </row>
    <row r="44" spans="1:8" s="7" customFormat="1" ht="15.75" x14ac:dyDescent="0.25">
      <c r="A44" s="53" t="s">
        <v>10</v>
      </c>
      <c r="B44" s="16">
        <f>+Approved!H7</f>
        <v>20.83</v>
      </c>
      <c r="C44" s="16"/>
      <c r="D44" s="16">
        <f t="shared" ref="D44:D49" si="10">+F44-B44</f>
        <v>-1.5799999999999983</v>
      </c>
      <c r="E44" s="16"/>
      <c r="F44" s="16">
        <f>+Proposed!H7</f>
        <v>19.25</v>
      </c>
      <c r="G44" s="18"/>
      <c r="H44" s="128">
        <f t="shared" ref="H44:H49" si="11">IFERROR(D44/B44,0)</f>
        <v>-7.5852136341814619E-2</v>
      </c>
    </row>
    <row r="45" spans="1:8" s="7" customFormat="1" ht="18.75" x14ac:dyDescent="0.25">
      <c r="A45" s="20" t="s">
        <v>91</v>
      </c>
      <c r="B45" s="16"/>
      <c r="C45" s="16"/>
      <c r="D45" s="16"/>
      <c r="E45" s="16"/>
      <c r="F45" s="12"/>
      <c r="G45" s="18"/>
      <c r="H45" s="14"/>
    </row>
    <row r="46" spans="1:8" s="7" customFormat="1" ht="15.75" x14ac:dyDescent="0.25">
      <c r="A46" s="19" t="s">
        <v>11</v>
      </c>
      <c r="B46" s="16">
        <f>+Approved!$H$24</f>
        <v>37.159999999999997</v>
      </c>
      <c r="C46" s="16"/>
      <c r="D46" s="16">
        <f t="shared" si="10"/>
        <v>1.230000000000004</v>
      </c>
      <c r="E46" s="16"/>
      <c r="F46" s="12">
        <f>+Proposed!$H$24</f>
        <v>38.39</v>
      </c>
      <c r="G46" s="18"/>
      <c r="H46" s="14">
        <f t="shared" si="11"/>
        <v>3.3100107642626588E-2</v>
      </c>
    </row>
    <row r="47" spans="1:8" s="7" customFormat="1" ht="15.75" x14ac:dyDescent="0.25">
      <c r="A47" s="19" t="s">
        <v>89</v>
      </c>
      <c r="B47" s="16">
        <f>+Approved!$H$25</f>
        <v>25</v>
      </c>
      <c r="C47" s="16"/>
      <c r="D47" s="16">
        <f t="shared" si="10"/>
        <v>0</v>
      </c>
      <c r="E47" s="16"/>
      <c r="F47" s="12">
        <f>+Proposed!$H$25</f>
        <v>25</v>
      </c>
      <c r="G47" s="18"/>
      <c r="H47" s="14">
        <f t="shared" si="11"/>
        <v>0</v>
      </c>
    </row>
    <row r="48" spans="1:8" s="7" customFormat="1" ht="15.75" x14ac:dyDescent="0.25">
      <c r="A48" s="11" t="s">
        <v>8</v>
      </c>
      <c r="B48" s="30">
        <f>+Approved!$H$34</f>
        <v>25</v>
      </c>
      <c r="C48" s="30"/>
      <c r="D48" s="30">
        <f t="shared" si="10"/>
        <v>0</v>
      </c>
      <c r="E48" s="30"/>
      <c r="F48" s="12">
        <f>+Proposed!$H$35</f>
        <v>25</v>
      </c>
      <c r="H48" s="14">
        <f t="shared" si="11"/>
        <v>0</v>
      </c>
    </row>
    <row r="49" spans="1:8" ht="18.75" x14ac:dyDescent="0.25">
      <c r="A49" s="11" t="s">
        <v>40</v>
      </c>
      <c r="B49" s="27">
        <f>+Approved!$H$33</f>
        <v>75</v>
      </c>
      <c r="C49" s="30"/>
      <c r="D49" s="27">
        <f t="shared" si="10"/>
        <v>33.75</v>
      </c>
      <c r="E49" s="12"/>
      <c r="F49" s="27">
        <f>+Proposed!$H$34</f>
        <v>108.75</v>
      </c>
      <c r="G49" s="7"/>
      <c r="H49" s="14">
        <f t="shared" si="11"/>
        <v>0.45</v>
      </c>
    </row>
    <row r="50" spans="1:8" ht="15.75" x14ac:dyDescent="0.25">
      <c r="A50" s="11"/>
      <c r="B50" s="12"/>
      <c r="C50" s="12"/>
      <c r="D50" s="12"/>
      <c r="E50" s="12"/>
      <c r="F50" s="12"/>
      <c r="G50" s="7"/>
      <c r="H50" s="14"/>
    </row>
    <row r="51" spans="1:8" ht="15.75" x14ac:dyDescent="0.25">
      <c r="A51" s="11" t="s">
        <v>41</v>
      </c>
      <c r="B51" s="12">
        <f>SUM(B44:B49)</f>
        <v>182.99</v>
      </c>
      <c r="C51" s="12"/>
      <c r="D51" s="12">
        <f>SUM(D44:D49)</f>
        <v>33.400000000000006</v>
      </c>
      <c r="E51" s="12"/>
      <c r="F51" s="12">
        <f>SUM(F44:F49)</f>
        <v>216.39</v>
      </c>
      <c r="G51" s="7"/>
      <c r="H51" s="14">
        <f>IFERROR(D51/B51,0)</f>
        <v>0.18252363517132086</v>
      </c>
    </row>
    <row r="52" spans="1:8" ht="15.75" x14ac:dyDescent="0.25">
      <c r="A52" s="11"/>
      <c r="B52" s="32"/>
      <c r="C52" s="32"/>
      <c r="D52" s="32"/>
      <c r="E52" s="32"/>
      <c r="F52" s="32"/>
      <c r="G52" s="7"/>
      <c r="H52" s="33"/>
    </row>
    <row r="53" spans="1:8" ht="15.75" x14ac:dyDescent="0.25">
      <c r="A53" s="34"/>
      <c r="B53" s="32"/>
      <c r="C53" s="32"/>
      <c r="D53" s="32"/>
      <c r="E53" s="32"/>
      <c r="F53" s="32"/>
      <c r="G53" s="7"/>
      <c r="H53" s="33"/>
    </row>
    <row r="54" spans="1:8" ht="18" x14ac:dyDescent="0.25">
      <c r="A54" s="35" t="s">
        <v>42</v>
      </c>
      <c r="B54" s="32"/>
      <c r="C54" s="32"/>
      <c r="D54" s="32"/>
      <c r="E54" s="32"/>
      <c r="F54" s="32"/>
      <c r="G54" s="7"/>
      <c r="H54" s="33"/>
    </row>
    <row r="55" spans="1:8" ht="18" x14ac:dyDescent="0.25">
      <c r="A55" s="35" t="s">
        <v>43</v>
      </c>
      <c r="B55" s="32"/>
      <c r="C55" s="32"/>
      <c r="D55" s="32"/>
      <c r="E55" s="32"/>
      <c r="F55" s="32"/>
      <c r="G55" s="7"/>
      <c r="H55" s="33"/>
    </row>
    <row r="56" spans="1:8" ht="18" x14ac:dyDescent="0.25">
      <c r="A56" s="84" t="s">
        <v>137</v>
      </c>
    </row>
  </sheetData>
  <mergeCells count="2">
    <mergeCell ref="A8:H8"/>
    <mergeCell ref="A7:H7"/>
  </mergeCells>
  <pageMargins left="0.7" right="0.7" top="0.75" bottom="0.75" header="0.3" footer="0.3"/>
  <pageSetup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4" workbookViewId="0">
      <selection activeCell="B31" sqref="B31"/>
    </sheetView>
  </sheetViews>
  <sheetFormatPr defaultColWidth="9.140625" defaultRowHeight="15" x14ac:dyDescent="0.25"/>
  <cols>
    <col min="1" max="1" width="37.42578125" style="1" customWidth="1"/>
    <col min="2" max="2" width="9.85546875" style="1" bestFit="1" customWidth="1"/>
    <col min="3" max="3" width="3.28515625" style="1" customWidth="1"/>
    <col min="4" max="4" width="11.42578125" style="1" customWidth="1"/>
    <col min="5" max="5" width="3.28515625" style="1" customWidth="1"/>
    <col min="6" max="6" width="9.42578125" style="1" bestFit="1" customWidth="1"/>
    <col min="7" max="7" width="3.28515625" style="1" customWidth="1"/>
    <col min="8" max="8" width="8.85546875" style="1" bestFit="1" customWidth="1"/>
    <col min="9" max="16384" width="9.140625" style="1"/>
  </cols>
  <sheetData>
    <row r="1" spans="1:8" ht="13.9" x14ac:dyDescent="0.25">
      <c r="A1" s="4" t="s">
        <v>17</v>
      </c>
    </row>
    <row r="2" spans="1:8" ht="13.9" x14ac:dyDescent="0.25">
      <c r="A2" s="4" t="str">
        <f>'BOG Fall Spring On'!A2</f>
        <v>Board of Governors Meeting - May 5-6, 2015</v>
      </c>
    </row>
    <row r="3" spans="1:8" ht="13.9" x14ac:dyDescent="0.25">
      <c r="A3" s="5" t="str">
        <f>'BOG Fall Spring On'!A3</f>
        <v>Final</v>
      </c>
    </row>
    <row r="4" spans="1:8" ht="15.6" x14ac:dyDescent="0.3">
      <c r="A4" s="139" t="s">
        <v>18</v>
      </c>
      <c r="B4" s="139"/>
      <c r="C4" s="139"/>
      <c r="D4" s="139"/>
      <c r="E4" s="139"/>
      <c r="F4" s="139"/>
      <c r="G4" s="139"/>
      <c r="H4" s="139"/>
    </row>
    <row r="5" spans="1:8" ht="15.6" x14ac:dyDescent="0.3">
      <c r="A5" s="139" t="s">
        <v>19</v>
      </c>
      <c r="B5" s="139"/>
      <c r="C5" s="139"/>
      <c r="D5" s="139"/>
      <c r="E5" s="139"/>
      <c r="F5" s="139"/>
      <c r="G5" s="139"/>
      <c r="H5" s="139"/>
    </row>
    <row r="6" spans="1:8" ht="15.6" x14ac:dyDescent="0.3">
      <c r="A6" s="139" t="s">
        <v>20</v>
      </c>
      <c r="B6" s="139"/>
      <c r="C6" s="139"/>
      <c r="D6" s="139"/>
      <c r="E6" s="139"/>
      <c r="F6" s="139"/>
      <c r="G6" s="139"/>
      <c r="H6" s="139"/>
    </row>
    <row r="7" spans="1:8" ht="15.6" x14ac:dyDescent="0.3">
      <c r="A7" s="137" t="str">
        <f>'BOG Fall Spring On'!A7</f>
        <v>PER SEMESTER FOR ACADEMIC YEAR 2015-16</v>
      </c>
      <c r="B7" s="137"/>
      <c r="C7" s="137"/>
      <c r="D7" s="137"/>
      <c r="E7" s="137"/>
      <c r="F7" s="137"/>
      <c r="G7" s="137"/>
      <c r="H7" s="137"/>
    </row>
    <row r="8" spans="1:8" ht="15.6" x14ac:dyDescent="0.3">
      <c r="A8" s="139" t="s">
        <v>49</v>
      </c>
      <c r="B8" s="139"/>
      <c r="C8" s="139"/>
      <c r="D8" s="139"/>
      <c r="E8" s="139"/>
      <c r="F8" s="139"/>
      <c r="G8" s="139"/>
      <c r="H8" s="139"/>
    </row>
    <row r="9" spans="1:8" ht="15.6" x14ac:dyDescent="0.3">
      <c r="A9" s="41"/>
      <c r="B9" s="41"/>
      <c r="C9" s="41"/>
      <c r="D9" s="41"/>
      <c r="E9" s="41"/>
      <c r="F9" s="41"/>
      <c r="G9" s="41"/>
      <c r="H9" s="41"/>
    </row>
    <row r="10" spans="1:8" ht="46.9" x14ac:dyDescent="0.3">
      <c r="A10" s="7"/>
      <c r="B10" s="9" t="str">
        <f>'BOG Fall Spring On'!B10</f>
        <v>2014-15 Approved Fees</v>
      </c>
      <c r="C10" s="9"/>
      <c r="D10" s="9" t="str">
        <f>'BOG Fall Spring On'!D10</f>
        <v>2015-16 Proposed Changes</v>
      </c>
      <c r="E10" s="9"/>
      <c r="F10" s="9" t="str">
        <f>'BOG Fall Spring On'!F10</f>
        <v>2015-16 Proposed Fees</v>
      </c>
      <c r="G10" s="9"/>
      <c r="H10" s="10" t="s">
        <v>22</v>
      </c>
    </row>
    <row r="11" spans="1:8" ht="15.6" x14ac:dyDescent="0.3">
      <c r="A11" s="11" t="s">
        <v>23</v>
      </c>
      <c r="B11" s="32"/>
      <c r="C11" s="32"/>
      <c r="D11" s="32"/>
      <c r="E11" s="32"/>
      <c r="F11" s="32"/>
      <c r="G11" s="7"/>
      <c r="H11" s="33"/>
    </row>
    <row r="12" spans="1:8" ht="15.6" x14ac:dyDescent="0.3">
      <c r="A12" s="11" t="s">
        <v>1</v>
      </c>
      <c r="B12" s="42"/>
      <c r="C12" s="42"/>
      <c r="D12" s="42"/>
      <c r="E12" s="42"/>
      <c r="F12" s="42"/>
      <c r="G12" s="7"/>
      <c r="H12" s="33"/>
    </row>
    <row r="13" spans="1:8" ht="15.6" x14ac:dyDescent="0.3">
      <c r="A13" s="19" t="s">
        <v>2</v>
      </c>
      <c r="B13" s="42">
        <f>+Approved!$G$13</f>
        <v>49.71</v>
      </c>
      <c r="C13" s="42"/>
      <c r="D13" s="42">
        <f>+F13-B13</f>
        <v>0</v>
      </c>
      <c r="E13" s="42"/>
      <c r="F13" s="42">
        <f>+Proposed!$G$13</f>
        <v>49.71</v>
      </c>
      <c r="G13" s="7"/>
      <c r="H13" s="33">
        <f>IFERROR(D13/B13,0)</f>
        <v>0</v>
      </c>
    </row>
    <row r="14" spans="1:8" ht="15.6" x14ac:dyDescent="0.3">
      <c r="A14" s="20" t="s">
        <v>50</v>
      </c>
      <c r="B14" s="43"/>
      <c r="C14" s="43"/>
      <c r="D14" s="43"/>
      <c r="E14" s="42"/>
      <c r="F14" s="42"/>
      <c r="G14" s="7"/>
      <c r="H14" s="33"/>
    </row>
    <row r="15" spans="1:8" ht="15.6" x14ac:dyDescent="0.3">
      <c r="A15" s="19" t="s">
        <v>11</v>
      </c>
      <c r="B15" s="44">
        <f>+Approved!$G$24</f>
        <v>64.23</v>
      </c>
      <c r="C15" s="44"/>
      <c r="D15" s="44">
        <f>+F15-B15</f>
        <v>2.1199999999999903</v>
      </c>
      <c r="E15" s="44"/>
      <c r="F15" s="42">
        <f>+Proposed!$G$24</f>
        <v>66.349999999999994</v>
      </c>
      <c r="G15" s="45"/>
      <c r="H15" s="33">
        <f>IFERROR(D15/B15,0)</f>
        <v>3.3006383309979605E-2</v>
      </c>
    </row>
    <row r="16" spans="1:8" ht="15.6" x14ac:dyDescent="0.3">
      <c r="A16" s="19" t="s">
        <v>28</v>
      </c>
      <c r="B16" s="46">
        <f>+Approved!$G$25</f>
        <v>49.54</v>
      </c>
      <c r="C16" s="44"/>
      <c r="D16" s="46">
        <f>+F16-B16</f>
        <v>0</v>
      </c>
      <c r="E16" s="47"/>
      <c r="F16" s="48">
        <f>+Proposed!$G$25</f>
        <v>49.54</v>
      </c>
      <c r="G16" s="7"/>
      <c r="H16" s="33">
        <f>IFERROR(D16/B16,0)</f>
        <v>0</v>
      </c>
    </row>
    <row r="17" spans="1:8" ht="8.25" customHeight="1" x14ac:dyDescent="0.3">
      <c r="A17" s="28"/>
      <c r="B17" s="42"/>
      <c r="C17" s="42"/>
      <c r="D17" s="42"/>
      <c r="E17" s="42"/>
      <c r="F17" s="42"/>
      <c r="G17" s="7"/>
      <c r="H17" s="33"/>
    </row>
    <row r="18" spans="1:8" ht="15.6" x14ac:dyDescent="0.3">
      <c r="A18" s="29" t="s">
        <v>7</v>
      </c>
      <c r="B18" s="43">
        <f>SUM(B12:B16)</f>
        <v>163.47999999999999</v>
      </c>
      <c r="C18" s="43"/>
      <c r="D18" s="43">
        <f>SUM(D12:D16)</f>
        <v>2.1199999999999903</v>
      </c>
      <c r="E18" s="43"/>
      <c r="F18" s="42">
        <f>SUM(F12:F16)</f>
        <v>165.6</v>
      </c>
      <c r="G18" s="7"/>
      <c r="H18" s="33">
        <f t="shared" ref="H18:H20" si="0">IFERROR(D18/B18,0)</f>
        <v>1.2967947149498352E-2</v>
      </c>
    </row>
    <row r="19" spans="1:8" ht="15.6" x14ac:dyDescent="0.3">
      <c r="A19" s="11" t="s">
        <v>8</v>
      </c>
      <c r="B19" s="44">
        <f>+Approved!$G$34</f>
        <v>25</v>
      </c>
      <c r="C19" s="43"/>
      <c r="D19" s="43">
        <f>+F19-B19</f>
        <v>0</v>
      </c>
      <c r="E19" s="43"/>
      <c r="F19" s="44">
        <f>+Proposed!$G$35</f>
        <v>25</v>
      </c>
      <c r="G19" s="7"/>
      <c r="H19" s="33">
        <f t="shared" si="0"/>
        <v>0</v>
      </c>
    </row>
    <row r="20" spans="1:8" ht="18.600000000000001" x14ac:dyDescent="0.3">
      <c r="A20" s="11" t="s">
        <v>51</v>
      </c>
      <c r="B20" s="48">
        <f>+Approved!$G$33</f>
        <v>225</v>
      </c>
      <c r="C20" s="43"/>
      <c r="D20" s="48">
        <f>+F20-B20</f>
        <v>86.25</v>
      </c>
      <c r="E20" s="42"/>
      <c r="F20" s="48">
        <f>+Proposed!$G$34</f>
        <v>311.25</v>
      </c>
      <c r="G20" s="7"/>
      <c r="H20" s="33">
        <f t="shared" si="0"/>
        <v>0.38333333333333336</v>
      </c>
    </row>
    <row r="21" spans="1:8" ht="8.25" customHeight="1" x14ac:dyDescent="0.3">
      <c r="A21" s="11"/>
      <c r="B21" s="42"/>
      <c r="C21" s="42"/>
      <c r="D21" s="42"/>
      <c r="E21" s="42"/>
      <c r="F21" s="42"/>
      <c r="G21" s="7"/>
      <c r="H21" s="33"/>
    </row>
    <row r="22" spans="1:8" ht="15.6" x14ac:dyDescent="0.3">
      <c r="A22" s="11" t="s">
        <v>38</v>
      </c>
      <c r="B22" s="42">
        <f>SUM(B18:B20)</f>
        <v>413.48</v>
      </c>
      <c r="C22" s="42"/>
      <c r="D22" s="42">
        <f>SUM(D18:D20)</f>
        <v>88.36999999999999</v>
      </c>
      <c r="E22" s="42"/>
      <c r="F22" s="42">
        <f>SUM(F18:F20)</f>
        <v>501.85</v>
      </c>
      <c r="G22" s="7"/>
      <c r="H22" s="33">
        <f>IFERROR(D22/B22,0)</f>
        <v>0.21372255006288088</v>
      </c>
    </row>
    <row r="23" spans="1:8" ht="15.6" x14ac:dyDescent="0.3">
      <c r="A23" s="31"/>
      <c r="B23" s="42"/>
      <c r="C23" s="42"/>
      <c r="D23" s="42"/>
      <c r="E23" s="42"/>
      <c r="F23" s="42"/>
      <c r="G23" s="7"/>
      <c r="H23" s="33"/>
    </row>
    <row r="24" spans="1:8" ht="15.6" x14ac:dyDescent="0.3">
      <c r="A24" s="11" t="s">
        <v>39</v>
      </c>
      <c r="B24" s="42"/>
      <c r="C24" s="42"/>
      <c r="D24" s="42"/>
      <c r="E24" s="42"/>
      <c r="F24" s="42"/>
      <c r="G24" s="7"/>
      <c r="H24" s="33"/>
    </row>
    <row r="25" spans="1:8" ht="18.600000000000001" x14ac:dyDescent="0.3">
      <c r="A25" s="20" t="s">
        <v>6</v>
      </c>
      <c r="B25" s="47"/>
      <c r="C25" s="47"/>
      <c r="D25" s="47"/>
      <c r="E25" s="47"/>
      <c r="F25" s="42"/>
      <c r="G25" s="7"/>
      <c r="H25" s="33"/>
    </row>
    <row r="26" spans="1:8" ht="15.6" x14ac:dyDescent="0.3">
      <c r="A26" s="19" t="s">
        <v>11</v>
      </c>
      <c r="B26" s="47">
        <f>+Approved!$I$24</f>
        <v>37.159999999999997</v>
      </c>
      <c r="C26" s="47"/>
      <c r="D26" s="47">
        <f>+F26-B26</f>
        <v>1.230000000000004</v>
      </c>
      <c r="E26" s="47"/>
      <c r="F26" s="42">
        <f>+Proposed!$I$24</f>
        <v>38.39</v>
      </c>
      <c r="G26" s="7"/>
      <c r="H26" s="33">
        <f t="shared" ref="H26:H29" si="1">IFERROR(D26/B26,0)</f>
        <v>3.3100107642626588E-2</v>
      </c>
    </row>
    <row r="27" spans="1:8" ht="15.6" x14ac:dyDescent="0.3">
      <c r="A27" s="19" t="s">
        <v>28</v>
      </c>
      <c r="B27" s="47">
        <f>+Approved!$I$25</f>
        <v>25</v>
      </c>
      <c r="C27" s="47"/>
      <c r="D27" s="47">
        <f>+F27-B27</f>
        <v>0</v>
      </c>
      <c r="E27" s="47"/>
      <c r="F27" s="42">
        <f>+Proposed!$I$25</f>
        <v>25</v>
      </c>
      <c r="G27" s="7"/>
      <c r="H27" s="33">
        <f t="shared" si="1"/>
        <v>0</v>
      </c>
    </row>
    <row r="28" spans="1:8" ht="15.6" x14ac:dyDescent="0.3">
      <c r="A28" s="11" t="s">
        <v>8</v>
      </c>
      <c r="B28" s="42">
        <f>+Approved!$I$34</f>
        <v>25</v>
      </c>
      <c r="C28" s="42"/>
      <c r="D28" s="42">
        <f>+F28-B28</f>
        <v>0</v>
      </c>
      <c r="E28" s="42"/>
      <c r="F28" s="42">
        <f>+Proposed!$I$35</f>
        <v>25</v>
      </c>
      <c r="G28" s="7"/>
      <c r="H28" s="33">
        <f t="shared" si="1"/>
        <v>0</v>
      </c>
    </row>
    <row r="29" spans="1:8" ht="18.600000000000001" x14ac:dyDescent="0.3">
      <c r="A29" s="11" t="s">
        <v>52</v>
      </c>
      <c r="B29" s="48">
        <f>+Approved!$I$33</f>
        <v>75</v>
      </c>
      <c r="C29" s="43"/>
      <c r="D29" s="48">
        <f>+F29-B29</f>
        <v>33.75</v>
      </c>
      <c r="E29" s="42"/>
      <c r="F29" s="48">
        <f>+Proposed!$I$34</f>
        <v>108.75</v>
      </c>
      <c r="G29" s="7"/>
      <c r="H29" s="33">
        <f t="shared" si="1"/>
        <v>0.45</v>
      </c>
    </row>
    <row r="30" spans="1:8" ht="7.5" customHeight="1" x14ac:dyDescent="0.3">
      <c r="A30" s="11"/>
      <c r="B30" s="42"/>
      <c r="C30" s="42"/>
      <c r="D30" s="42"/>
      <c r="E30" s="42"/>
      <c r="F30" s="42"/>
      <c r="G30" s="7"/>
      <c r="H30" s="33"/>
    </row>
    <row r="31" spans="1:8" ht="15.75" x14ac:dyDescent="0.25">
      <c r="A31" s="11" t="s">
        <v>41</v>
      </c>
      <c r="B31" s="42">
        <f>SUM(B25:B29)</f>
        <v>162.16</v>
      </c>
      <c r="C31" s="42"/>
      <c r="D31" s="42">
        <f>SUM(D25:D29)</f>
        <v>34.980000000000004</v>
      </c>
      <c r="E31" s="42"/>
      <c r="F31" s="42">
        <f>SUM(F25:F29)</f>
        <v>197.14</v>
      </c>
      <c r="G31" s="7"/>
      <c r="H31" s="33">
        <f>IFERROR(D31/B31,0)</f>
        <v>0.21571287617168231</v>
      </c>
    </row>
    <row r="32" spans="1:8" ht="15.75" x14ac:dyDescent="0.25">
      <c r="A32" s="7"/>
      <c r="B32" s="7"/>
      <c r="C32" s="7"/>
      <c r="D32" s="7"/>
      <c r="E32" s="7"/>
      <c r="F32" s="7"/>
      <c r="G32" s="7"/>
      <c r="H32" s="7"/>
    </row>
    <row r="33" spans="1:8" ht="18" x14ac:dyDescent="0.25">
      <c r="A33" s="35" t="s">
        <v>42</v>
      </c>
      <c r="B33" s="32"/>
      <c r="C33" s="32"/>
      <c r="D33" s="32"/>
      <c r="E33" s="32"/>
      <c r="F33" s="32"/>
      <c r="G33" s="7"/>
      <c r="H33" s="33"/>
    </row>
    <row r="34" spans="1:8" ht="18" x14ac:dyDescent="0.25">
      <c r="A34" s="35" t="s">
        <v>43</v>
      </c>
      <c r="B34" s="32"/>
      <c r="C34" s="32"/>
      <c r="D34" s="32"/>
      <c r="E34" s="32"/>
      <c r="F34" s="32"/>
      <c r="G34" s="7"/>
      <c r="H34" s="33"/>
    </row>
  </sheetData>
  <mergeCells count="5">
    <mergeCell ref="A6:H6"/>
    <mergeCell ref="A7:H7"/>
    <mergeCell ref="A8:H8"/>
    <mergeCell ref="A4:H4"/>
    <mergeCell ref="A5:H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0" zoomScaleNormal="100" zoomScaleSheetLayoutView="150" workbookViewId="0">
      <selection activeCell="F13" sqref="F13"/>
    </sheetView>
  </sheetViews>
  <sheetFormatPr defaultRowHeight="15" x14ac:dyDescent="0.25"/>
  <cols>
    <col min="1" max="1" width="70.7109375" customWidth="1"/>
    <col min="2" max="2" width="13.42578125" customWidth="1"/>
    <col min="3" max="3" width="2.7109375" customWidth="1"/>
    <col min="4" max="4" width="11.5703125" customWidth="1"/>
    <col min="5" max="5" width="3.28515625" customWidth="1"/>
    <col min="6" max="6" width="11.7109375" customWidth="1"/>
    <col min="7" max="7" width="2.7109375" customWidth="1"/>
    <col min="8" max="8" width="10.85546875" customWidth="1"/>
  </cols>
  <sheetData>
    <row r="1" spans="1:14" ht="14.45" x14ac:dyDescent="0.3">
      <c r="A1" s="4" t="s">
        <v>17</v>
      </c>
      <c r="F1" s="71"/>
    </row>
    <row r="2" spans="1:14" ht="14.45" x14ac:dyDescent="0.3">
      <c r="A2" s="4" t="str">
        <f>'BOG Fall Spring On'!A2</f>
        <v>Board of Governors Meeting - May 5-6, 2015</v>
      </c>
      <c r="F2" s="71"/>
    </row>
    <row r="3" spans="1:14" ht="14.45" x14ac:dyDescent="0.3">
      <c r="A3" s="5" t="str">
        <f>'BOG Fall Spring On'!A3</f>
        <v>Final</v>
      </c>
    </row>
    <row r="4" spans="1:14" ht="15.6" x14ac:dyDescent="0.3">
      <c r="A4" s="139" t="s">
        <v>18</v>
      </c>
      <c r="B4" s="139"/>
      <c r="C4" s="139"/>
      <c r="D4" s="139"/>
      <c r="E4" s="139"/>
      <c r="F4" s="139"/>
      <c r="G4" s="139"/>
      <c r="H4" s="139"/>
    </row>
    <row r="5" spans="1:14" ht="15.6" x14ac:dyDescent="0.3">
      <c r="A5" s="139" t="s">
        <v>67</v>
      </c>
      <c r="B5" s="139"/>
      <c r="C5" s="139"/>
      <c r="D5" s="139"/>
      <c r="E5" s="139"/>
      <c r="F5" s="139"/>
      <c r="G5" s="139"/>
      <c r="H5" s="139"/>
    </row>
    <row r="6" spans="1:14" ht="15.6" x14ac:dyDescent="0.3">
      <c r="A6" s="139" t="s">
        <v>20</v>
      </c>
      <c r="B6" s="139"/>
      <c r="C6" s="139"/>
      <c r="D6" s="139"/>
      <c r="E6" s="139"/>
      <c r="F6" s="139"/>
      <c r="G6" s="139"/>
      <c r="H6" s="139"/>
    </row>
    <row r="7" spans="1:14" ht="15.6" x14ac:dyDescent="0.3">
      <c r="A7" s="137" t="str">
        <f>'BOG Fall Spring On'!A7</f>
        <v>PER SEMESTER FOR ACADEMIC YEAR 2015-16</v>
      </c>
      <c r="B7" s="137"/>
      <c r="C7" s="137"/>
      <c r="D7" s="137"/>
      <c r="E7" s="137"/>
      <c r="F7" s="137"/>
      <c r="G7" s="137"/>
      <c r="H7" s="137"/>
    </row>
    <row r="8" spans="1:14" ht="45" customHeight="1" x14ac:dyDescent="0.3">
      <c r="A8" s="70"/>
      <c r="B8" s="70"/>
      <c r="C8" s="70"/>
      <c r="D8" s="70"/>
      <c r="E8" s="70"/>
      <c r="F8" s="70"/>
      <c r="G8" s="70"/>
      <c r="H8" s="70"/>
    </row>
    <row r="9" spans="1:14" ht="46.9" x14ac:dyDescent="0.3">
      <c r="A9" s="18"/>
      <c r="B9" s="72" t="str">
        <f>'BOG Fall Spring On'!B10</f>
        <v>2014-15 Approved Fees</v>
      </c>
      <c r="C9" s="72"/>
      <c r="D9" s="72" t="str">
        <f>'BOG Fall Spring On'!D10</f>
        <v>2015-16 Proposed Changes</v>
      </c>
      <c r="E9" s="72"/>
      <c r="F9" s="72" t="str">
        <f>'BOG Fall Spring On'!F10</f>
        <v>2015-16 Proposed Fees</v>
      </c>
      <c r="G9" s="72"/>
      <c r="H9" s="72" t="s">
        <v>68</v>
      </c>
    </row>
    <row r="10" spans="1:14" ht="15.6" x14ac:dyDescent="0.3">
      <c r="A10" s="69"/>
      <c r="B10" s="18"/>
      <c r="C10" s="18"/>
      <c r="D10" s="18"/>
      <c r="E10" s="18"/>
      <c r="F10" s="18"/>
      <c r="G10" s="18"/>
      <c r="H10" s="18"/>
      <c r="I10" s="73"/>
    </row>
    <row r="11" spans="1:14" ht="17.25" customHeight="1" x14ac:dyDescent="0.3">
      <c r="A11" s="74" t="s">
        <v>69</v>
      </c>
      <c r="B11" s="61"/>
      <c r="C11" s="61"/>
      <c r="D11" s="61"/>
      <c r="E11" s="61"/>
      <c r="F11" s="61"/>
      <c r="G11" s="22"/>
      <c r="H11" s="63"/>
      <c r="I11" s="73"/>
    </row>
    <row r="12" spans="1:14" ht="16.149999999999999" customHeight="1" x14ac:dyDescent="0.3">
      <c r="A12" s="18" t="s">
        <v>70</v>
      </c>
      <c r="B12" s="61">
        <f>'BOG Fall Spring On'!B40</f>
        <v>764.32000000000016</v>
      </c>
      <c r="C12" s="61"/>
      <c r="D12" s="61">
        <f>'BOG Fall Spring On'!D40</f>
        <v>28.16999999999998</v>
      </c>
      <c r="E12" s="61"/>
      <c r="F12" s="61">
        <f>B12+D12</f>
        <v>792.49000000000012</v>
      </c>
      <c r="G12" s="22"/>
      <c r="H12" s="75">
        <f>D12/B12</f>
        <v>3.6856290558928168E-2</v>
      </c>
      <c r="I12" s="73"/>
      <c r="J12" s="61"/>
      <c r="K12" s="61"/>
      <c r="L12" s="61"/>
      <c r="M12" s="61"/>
      <c r="N12" s="61"/>
    </row>
    <row r="13" spans="1:14" ht="16.149999999999999" customHeight="1" x14ac:dyDescent="0.3">
      <c r="A13" s="18" t="s">
        <v>8</v>
      </c>
      <c r="B13" s="61">
        <f>'BOG Fall Spring On'!B41</f>
        <v>25</v>
      </c>
      <c r="C13" s="61"/>
      <c r="D13" s="61">
        <f>'BOG Fall Spring On'!D41</f>
        <v>0</v>
      </c>
      <c r="E13" s="61"/>
      <c r="F13" s="61">
        <f>B13+D13</f>
        <v>25</v>
      </c>
      <c r="G13" s="22"/>
      <c r="H13" s="75">
        <f>D13/B13</f>
        <v>0</v>
      </c>
      <c r="I13" s="73"/>
    </row>
    <row r="14" spans="1:14" ht="16.149999999999999" customHeight="1" x14ac:dyDescent="0.3">
      <c r="A14" s="18" t="s">
        <v>71</v>
      </c>
      <c r="B14" s="66">
        <f>('BOG Fall Spring On'!B42/15)*21</f>
        <v>315</v>
      </c>
      <c r="C14" s="61"/>
      <c r="D14" s="66">
        <f>('BOG Fall Spring On'!D42/15)*21</f>
        <v>120.75</v>
      </c>
      <c r="E14" s="61"/>
      <c r="F14" s="66">
        <f>B14+D14</f>
        <v>435.75</v>
      </c>
      <c r="G14" s="22"/>
      <c r="H14" s="75">
        <f>D14/B14</f>
        <v>0.38333333333333336</v>
      </c>
      <c r="I14" s="73"/>
    </row>
    <row r="15" spans="1:14" ht="7.15" customHeight="1" x14ac:dyDescent="0.3">
      <c r="A15" s="18"/>
      <c r="B15" s="61"/>
      <c r="C15" s="61"/>
      <c r="D15" s="61"/>
      <c r="E15" s="61"/>
      <c r="F15" s="61"/>
      <c r="G15" s="22"/>
      <c r="H15" s="75"/>
      <c r="I15" s="73"/>
    </row>
    <row r="16" spans="1:14" ht="16.149999999999999" customHeight="1" x14ac:dyDescent="0.3">
      <c r="A16" s="76" t="s">
        <v>72</v>
      </c>
      <c r="B16" s="77">
        <f>SUM(B12:B14)</f>
        <v>1104.3200000000002</v>
      </c>
      <c r="C16" s="77"/>
      <c r="D16" s="77">
        <f>SUM(D12:D14)</f>
        <v>148.91999999999999</v>
      </c>
      <c r="E16" s="77"/>
      <c r="F16" s="77">
        <f>SUM(F12:F14)</f>
        <v>1253.2400000000002</v>
      </c>
      <c r="G16" s="78"/>
      <c r="H16" s="79">
        <f>D16/B16</f>
        <v>0.13485221674876843</v>
      </c>
      <c r="I16" s="73"/>
    </row>
    <row r="17" spans="1:9" ht="16.149999999999999" customHeight="1" x14ac:dyDescent="0.3">
      <c r="A17" s="18"/>
      <c r="B17" s="61"/>
      <c r="C17" s="61"/>
      <c r="D17" s="61"/>
      <c r="E17" s="61"/>
      <c r="F17" s="61"/>
      <c r="G17" s="22"/>
      <c r="H17" s="75"/>
      <c r="I17" s="73"/>
    </row>
    <row r="18" spans="1:9" ht="16.149999999999999" customHeight="1" x14ac:dyDescent="0.3">
      <c r="A18" s="18"/>
      <c r="B18" s="61"/>
      <c r="C18" s="61"/>
      <c r="D18" s="61"/>
      <c r="E18" s="61"/>
      <c r="F18" s="61"/>
      <c r="G18" s="22"/>
      <c r="H18" s="75"/>
      <c r="I18" s="73"/>
    </row>
    <row r="19" spans="1:9" ht="16.149999999999999" customHeight="1" x14ac:dyDescent="0.3">
      <c r="A19" s="18"/>
      <c r="B19" s="61"/>
      <c r="C19" s="61"/>
      <c r="D19" s="61"/>
      <c r="E19" s="61"/>
      <c r="F19" s="61"/>
      <c r="G19" s="22"/>
      <c r="H19" s="75"/>
      <c r="I19" s="73"/>
    </row>
    <row r="20" spans="1:9" ht="16.149999999999999" customHeight="1" x14ac:dyDescent="0.3">
      <c r="A20" s="80" t="s">
        <v>73</v>
      </c>
      <c r="B20" s="42"/>
      <c r="C20" s="42"/>
      <c r="D20" s="42"/>
      <c r="E20" s="42"/>
      <c r="F20" s="42"/>
      <c r="G20" s="7"/>
      <c r="H20" s="14"/>
      <c r="I20" s="3"/>
    </row>
    <row r="21" spans="1:9" ht="16.149999999999999" customHeight="1" x14ac:dyDescent="0.3">
      <c r="A21" s="11" t="s">
        <v>74</v>
      </c>
      <c r="B21" s="42">
        <f>B12*2</f>
        <v>1528.6400000000003</v>
      </c>
      <c r="C21" s="42"/>
      <c r="D21" s="42">
        <f>D12*2</f>
        <v>56.339999999999961</v>
      </c>
      <c r="E21" s="42"/>
      <c r="F21" s="42">
        <f>B21+D21</f>
        <v>1584.9800000000002</v>
      </c>
      <c r="G21" s="7"/>
      <c r="H21" s="14">
        <f>D21/B21</f>
        <v>3.6856290558928168E-2</v>
      </c>
      <c r="I21" s="3"/>
    </row>
    <row r="22" spans="1:9" ht="16.149999999999999" customHeight="1" x14ac:dyDescent="0.3">
      <c r="A22" s="11" t="s">
        <v>75</v>
      </c>
      <c r="B22" s="42">
        <f>B13*2</f>
        <v>50</v>
      </c>
      <c r="C22" s="43"/>
      <c r="D22" s="43">
        <f>D13*2</f>
        <v>0</v>
      </c>
      <c r="E22" s="43"/>
      <c r="F22" s="43">
        <f>B22+D22</f>
        <v>50</v>
      </c>
      <c r="G22" s="7"/>
      <c r="H22" s="75">
        <f>D22/B22</f>
        <v>0</v>
      </c>
      <c r="I22" s="3"/>
    </row>
    <row r="23" spans="1:9" ht="16.149999999999999" customHeight="1" x14ac:dyDescent="0.3">
      <c r="A23" s="11" t="s">
        <v>76</v>
      </c>
      <c r="B23" s="48">
        <f>B14*2</f>
        <v>630</v>
      </c>
      <c r="C23" s="42"/>
      <c r="D23" s="48">
        <f>D14*2</f>
        <v>241.5</v>
      </c>
      <c r="E23" s="42"/>
      <c r="F23" s="48">
        <f>B23+D23</f>
        <v>871.5</v>
      </c>
      <c r="G23" s="7"/>
      <c r="H23" s="75">
        <f>D23/B23</f>
        <v>0.38333333333333336</v>
      </c>
      <c r="I23" s="3"/>
    </row>
    <row r="24" spans="1:9" ht="16.149999999999999" customHeight="1" x14ac:dyDescent="0.3">
      <c r="A24" s="11" t="s">
        <v>77</v>
      </c>
      <c r="B24" s="42">
        <f>SUM(B21:B23)</f>
        <v>2208.6400000000003</v>
      </c>
      <c r="C24" s="42"/>
      <c r="D24" s="42">
        <f>SUM(D21:D23)</f>
        <v>297.83999999999997</v>
      </c>
      <c r="E24" s="42"/>
      <c r="F24" s="42">
        <f>SUM(F21:F23)</f>
        <v>2506.4800000000005</v>
      </c>
      <c r="G24" s="7"/>
      <c r="H24" s="75">
        <f>D24/B24</f>
        <v>0.13485221674876843</v>
      </c>
      <c r="I24" s="3"/>
    </row>
    <row r="25" spans="1:9" ht="15" customHeight="1" x14ac:dyDescent="0.3">
      <c r="A25" s="11"/>
      <c r="B25" s="42"/>
      <c r="C25" s="42"/>
      <c r="D25" s="42"/>
      <c r="E25" s="42"/>
      <c r="F25" s="42"/>
      <c r="G25" s="7"/>
      <c r="H25" s="75"/>
      <c r="I25" s="3"/>
    </row>
    <row r="26" spans="1:9" ht="15" customHeight="1" x14ac:dyDescent="0.3">
      <c r="A26" s="80" t="s">
        <v>78</v>
      </c>
      <c r="B26" s="42"/>
      <c r="C26" s="42"/>
      <c r="D26" s="42"/>
      <c r="E26" s="42"/>
      <c r="F26" s="42"/>
      <c r="G26" s="7"/>
      <c r="H26" s="14"/>
      <c r="I26" s="3"/>
    </row>
    <row r="27" spans="1:9" ht="15" customHeight="1" x14ac:dyDescent="0.3">
      <c r="A27" s="11" t="s">
        <v>74</v>
      </c>
      <c r="B27" s="42">
        <f>B21/3</f>
        <v>509.54666666666679</v>
      </c>
      <c r="C27" s="42"/>
      <c r="D27" s="42">
        <f>D21/3</f>
        <v>18.779999999999987</v>
      </c>
      <c r="E27" s="42"/>
      <c r="F27" s="42">
        <f>B27+D27</f>
        <v>528.32666666666682</v>
      </c>
      <c r="G27" s="7"/>
      <c r="H27" s="14">
        <f>D27/B27</f>
        <v>3.6856290558928161E-2</v>
      </c>
      <c r="I27" s="3"/>
    </row>
    <row r="28" spans="1:9" ht="15" customHeight="1" x14ac:dyDescent="0.3">
      <c r="A28" s="11" t="s">
        <v>75</v>
      </c>
      <c r="B28" s="42">
        <f t="shared" ref="B28:B29" si="0">B22/3</f>
        <v>16.666666666666668</v>
      </c>
      <c r="C28" s="43"/>
      <c r="D28" s="42">
        <f>D22/3</f>
        <v>0</v>
      </c>
      <c r="E28" s="43"/>
      <c r="F28" s="43">
        <f>B28+D28</f>
        <v>16.666666666666668</v>
      </c>
      <c r="G28" s="7"/>
      <c r="H28" s="75">
        <f>D28/B28</f>
        <v>0</v>
      </c>
      <c r="I28" s="3"/>
    </row>
    <row r="29" spans="1:9" ht="15" customHeight="1" x14ac:dyDescent="0.25">
      <c r="A29" s="11" t="s">
        <v>76</v>
      </c>
      <c r="B29" s="48">
        <f t="shared" si="0"/>
        <v>210</v>
      </c>
      <c r="C29" s="42"/>
      <c r="D29" s="48">
        <f>D23/3</f>
        <v>80.5</v>
      </c>
      <c r="E29" s="42"/>
      <c r="F29" s="48">
        <f>B29+D29</f>
        <v>290.5</v>
      </c>
      <c r="G29" s="7"/>
      <c r="H29" s="75">
        <f>D29/B29</f>
        <v>0.38333333333333336</v>
      </c>
      <c r="I29" s="3"/>
    </row>
    <row r="30" spans="1:9" ht="15" customHeight="1" x14ac:dyDescent="0.25">
      <c r="A30" s="76" t="s">
        <v>79</v>
      </c>
      <c r="B30" s="81">
        <f>SUM(B27:B29)</f>
        <v>736.21333333333348</v>
      </c>
      <c r="C30" s="81"/>
      <c r="D30" s="81">
        <f>SUM(D27:D29)</f>
        <v>99.279999999999987</v>
      </c>
      <c r="E30" s="81"/>
      <c r="F30" s="81">
        <f>SUM(F27:F29)</f>
        <v>835.49333333333345</v>
      </c>
      <c r="G30" s="82"/>
      <c r="H30" s="79">
        <f>D30/B30</f>
        <v>0.13485221674876843</v>
      </c>
      <c r="I30" s="3"/>
    </row>
    <row r="31" spans="1:9" ht="15" customHeight="1" x14ac:dyDescent="0.25">
      <c r="A31" s="11"/>
      <c r="B31" s="42"/>
      <c r="C31" s="42"/>
      <c r="D31" s="42"/>
      <c r="E31" s="42"/>
      <c r="F31" s="42"/>
      <c r="G31" s="7"/>
      <c r="H31" s="75"/>
      <c r="I31" s="3"/>
    </row>
    <row r="32" spans="1:9" ht="15" customHeight="1" x14ac:dyDescent="0.25">
      <c r="A32" s="11"/>
      <c r="B32" s="42"/>
      <c r="C32" s="42"/>
      <c r="D32" s="42"/>
      <c r="E32" s="42"/>
      <c r="F32" s="42"/>
      <c r="G32" s="7"/>
      <c r="H32" s="75"/>
      <c r="I32" s="3"/>
    </row>
    <row r="33" spans="1:8" s="3" customFormat="1" ht="18" x14ac:dyDescent="0.25">
      <c r="A33" s="1" t="s">
        <v>80</v>
      </c>
      <c r="B33" s="1"/>
      <c r="C33" s="1"/>
      <c r="D33" s="1"/>
      <c r="E33" s="1"/>
      <c r="F33" s="1"/>
      <c r="G33" s="1"/>
      <c r="H33" s="1"/>
    </row>
    <row r="34" spans="1:8" s="3" customFormat="1" ht="47.25" customHeight="1" x14ac:dyDescent="0.25">
      <c r="A34" s="141" t="s">
        <v>81</v>
      </c>
      <c r="B34" s="141"/>
      <c r="C34" s="83"/>
      <c r="D34" s="83"/>
      <c r="E34" s="83"/>
      <c r="F34" s="83"/>
      <c r="G34" s="83"/>
      <c r="H34" s="1"/>
    </row>
    <row r="35" spans="1:8" ht="18" x14ac:dyDescent="0.25">
      <c r="A35" s="1" t="s">
        <v>82</v>
      </c>
    </row>
    <row r="36" spans="1:8" ht="17.25" x14ac:dyDescent="0.25">
      <c r="A36" s="140" t="s">
        <v>83</v>
      </c>
      <c r="B36" s="140"/>
    </row>
    <row r="38" spans="1:8" x14ac:dyDescent="0.25">
      <c r="A38" s="1" t="s">
        <v>133</v>
      </c>
    </row>
  </sheetData>
  <mergeCells count="6">
    <mergeCell ref="A36:B36"/>
    <mergeCell ref="A4:H4"/>
    <mergeCell ref="A5:H5"/>
    <mergeCell ref="A6:H6"/>
    <mergeCell ref="A7:H7"/>
    <mergeCell ref="A34:B34"/>
  </mergeCells>
  <pageMargins left="0.5" right="0.16" top="1" bottom="1"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topLeftCell="A43" workbookViewId="0">
      <selection activeCell="H68" sqref="H68"/>
    </sheetView>
  </sheetViews>
  <sheetFormatPr defaultColWidth="8.85546875" defaultRowHeight="15" x14ac:dyDescent="0.25"/>
  <cols>
    <col min="1" max="1" width="56.85546875" style="3" customWidth="1"/>
    <col min="2" max="2" width="11.7109375" style="3" customWidth="1"/>
    <col min="3" max="3" width="2.28515625" style="3" customWidth="1"/>
    <col min="4" max="4" width="11.28515625" style="3" customWidth="1"/>
    <col min="5" max="5" width="2.7109375" style="3" customWidth="1"/>
    <col min="6" max="6" width="10.85546875" style="3" bestFit="1" customWidth="1"/>
    <col min="7" max="7" width="3.140625" style="3" customWidth="1"/>
    <col min="8" max="8" width="10.140625" style="3" bestFit="1" customWidth="1"/>
    <col min="9" max="16384" width="8.85546875" style="3"/>
  </cols>
  <sheetData>
    <row r="1" spans="1:8" ht="14.45" x14ac:dyDescent="0.3">
      <c r="A1" s="4" t="s">
        <v>17</v>
      </c>
      <c r="B1" s="49"/>
      <c r="C1" s="49"/>
      <c r="D1" s="49"/>
      <c r="E1" s="49"/>
      <c r="F1" s="49"/>
      <c r="G1" s="49"/>
      <c r="H1" s="49"/>
    </row>
    <row r="2" spans="1:8" ht="14.45" x14ac:dyDescent="0.3">
      <c r="A2" s="4" t="str">
        <f>'BOG Fall Spring On'!A2</f>
        <v>Board of Governors Meeting - May 5-6, 2015</v>
      </c>
      <c r="B2" s="49"/>
      <c r="C2" s="49"/>
      <c r="D2" s="49"/>
      <c r="E2" s="49"/>
      <c r="F2" s="49"/>
      <c r="G2" s="49"/>
      <c r="H2" s="49"/>
    </row>
    <row r="3" spans="1:8" ht="14.45" x14ac:dyDescent="0.3">
      <c r="A3" s="5" t="str">
        <f>'BOG Fall Spring On'!A3</f>
        <v>Final</v>
      </c>
      <c r="B3" s="49"/>
      <c r="C3" s="49"/>
      <c r="D3" s="49"/>
      <c r="E3" s="49"/>
      <c r="F3" s="49"/>
      <c r="G3" s="49"/>
      <c r="H3" s="49"/>
    </row>
    <row r="4" spans="1:8" ht="15.6" x14ac:dyDescent="0.3">
      <c r="A4" s="136" t="s">
        <v>18</v>
      </c>
      <c r="B4" s="136"/>
      <c r="C4" s="136"/>
      <c r="D4" s="136"/>
      <c r="E4" s="136"/>
      <c r="F4" s="136"/>
      <c r="G4" s="136"/>
      <c r="H4" s="136"/>
    </row>
    <row r="5" spans="1:8" ht="15.6" x14ac:dyDescent="0.3">
      <c r="A5" s="136" t="s">
        <v>19</v>
      </c>
      <c r="B5" s="136"/>
      <c r="C5" s="136"/>
      <c r="D5" s="136"/>
      <c r="E5" s="136"/>
      <c r="F5" s="136"/>
      <c r="G5" s="136"/>
      <c r="H5" s="136"/>
    </row>
    <row r="6" spans="1:8" ht="15.6" x14ac:dyDescent="0.3">
      <c r="A6" s="136" t="s">
        <v>20</v>
      </c>
      <c r="B6" s="136"/>
      <c r="C6" s="136"/>
      <c r="D6" s="136"/>
      <c r="E6" s="136"/>
      <c r="F6" s="136"/>
      <c r="G6" s="136"/>
      <c r="H6" s="136"/>
    </row>
    <row r="7" spans="1:8" ht="15.6" x14ac:dyDescent="0.3">
      <c r="A7" s="136" t="str">
        <f>'BOG Fall Spring On'!A7:H7</f>
        <v>PER SEMESTER FOR ACADEMIC YEAR 2015-16</v>
      </c>
      <c r="B7" s="136"/>
      <c r="C7" s="136"/>
      <c r="D7" s="136"/>
      <c r="E7" s="136"/>
      <c r="F7" s="136"/>
      <c r="G7" s="136"/>
      <c r="H7" s="136"/>
    </row>
    <row r="8" spans="1:8" ht="15.6" x14ac:dyDescent="0.3">
      <c r="A8" s="136" t="s">
        <v>53</v>
      </c>
      <c r="B8" s="136"/>
      <c r="C8" s="136"/>
      <c r="D8" s="136"/>
      <c r="E8" s="136"/>
      <c r="F8" s="136"/>
      <c r="G8" s="136"/>
      <c r="H8" s="136"/>
    </row>
    <row r="9" spans="1:8" ht="14.45" x14ac:dyDescent="0.3">
      <c r="A9" s="50"/>
      <c r="B9" s="50"/>
      <c r="C9" s="50"/>
      <c r="D9" s="50"/>
      <c r="E9" s="50"/>
      <c r="F9" s="50"/>
      <c r="G9" s="50"/>
      <c r="H9" s="50"/>
    </row>
    <row r="10" spans="1:8" ht="46.9" x14ac:dyDescent="0.3">
      <c r="A10" s="51"/>
      <c r="B10" s="52" t="str">
        <f>'BOG Fall Spring On'!B10</f>
        <v>2014-15 Approved Fees</v>
      </c>
      <c r="C10" s="52"/>
      <c r="D10" s="52" t="str">
        <f>'BOG Fall Spring On'!D10</f>
        <v>2015-16 Proposed Changes</v>
      </c>
      <c r="E10" s="52"/>
      <c r="F10" s="52" t="str">
        <f>'BOG Fall Spring On'!F10</f>
        <v>2015-16 Proposed Fees</v>
      </c>
      <c r="G10" s="52"/>
      <c r="H10" s="52" t="s">
        <v>54</v>
      </c>
    </row>
    <row r="11" spans="1:8" ht="15.6" x14ac:dyDescent="0.3">
      <c r="A11" s="51" t="s">
        <v>23</v>
      </c>
      <c r="B11" s="51"/>
      <c r="C11" s="51"/>
      <c r="D11" s="51"/>
      <c r="E11" s="51"/>
      <c r="F11" s="51"/>
      <c r="G11" s="51"/>
      <c r="H11" s="51"/>
    </row>
    <row r="12" spans="1:8" ht="15.6" x14ac:dyDescent="0.3">
      <c r="A12" s="53" t="s">
        <v>10</v>
      </c>
      <c r="B12" s="54">
        <f>+Approved!$B$7</f>
        <v>44.02</v>
      </c>
      <c r="C12" s="54"/>
      <c r="D12" s="54">
        <f>+F12-B12</f>
        <v>-4.5300000000000011</v>
      </c>
      <c r="E12" s="54"/>
      <c r="F12" s="54">
        <f>+Proposed!$B$7</f>
        <v>39.49</v>
      </c>
      <c r="G12" s="55"/>
      <c r="H12" s="56">
        <f>IFERROR(D12/B12,0)</f>
        <v>-0.10290776919582011</v>
      </c>
    </row>
    <row r="13" spans="1:8" ht="15.6" x14ac:dyDescent="0.3">
      <c r="A13" s="51" t="s">
        <v>0</v>
      </c>
      <c r="B13" s="54"/>
      <c r="C13" s="54"/>
      <c r="D13" s="54"/>
      <c r="E13" s="54"/>
      <c r="F13" s="54"/>
      <c r="G13" s="55"/>
      <c r="H13" s="56"/>
    </row>
    <row r="14" spans="1:8" ht="15.6" x14ac:dyDescent="0.3">
      <c r="A14" s="57" t="s">
        <v>55</v>
      </c>
      <c r="B14" s="54">
        <f>+Approved!$B$9</f>
        <v>107.61</v>
      </c>
      <c r="C14" s="54"/>
      <c r="D14" s="54">
        <f>+F14-B14</f>
        <v>2.2399999999999949</v>
      </c>
      <c r="E14" s="54"/>
      <c r="F14" s="54">
        <f>+Proposed!$B$9</f>
        <v>109.85</v>
      </c>
      <c r="G14" s="55"/>
      <c r="H14" s="56">
        <f t="shared" ref="H14:H16" si="0">IFERROR(D14/B14,0)</f>
        <v>2.0815909302109421E-2</v>
      </c>
    </row>
    <row r="15" spans="1:8" ht="18.600000000000001" x14ac:dyDescent="0.3">
      <c r="A15" s="57" t="s">
        <v>84</v>
      </c>
      <c r="B15" s="54">
        <f>+Approved!$B$10</f>
        <v>3</v>
      </c>
      <c r="C15" s="54"/>
      <c r="D15" s="54">
        <f t="shared" ref="D15:D16" si="1">+F15-B15</f>
        <v>0</v>
      </c>
      <c r="E15" s="54"/>
      <c r="F15" s="54">
        <f>+Proposed!$B$10</f>
        <v>3</v>
      </c>
      <c r="G15" s="55"/>
      <c r="H15" s="56">
        <f t="shared" si="0"/>
        <v>0</v>
      </c>
    </row>
    <row r="16" spans="1:8" ht="18.600000000000001" x14ac:dyDescent="0.3">
      <c r="A16" s="58" t="s">
        <v>85</v>
      </c>
      <c r="B16" s="54">
        <f>+Approved!$B$11</f>
        <v>2.0699999999999998</v>
      </c>
      <c r="C16" s="54"/>
      <c r="D16" s="54">
        <f t="shared" si="1"/>
        <v>0</v>
      </c>
      <c r="E16" s="54"/>
      <c r="F16" s="54">
        <f>+Proposed!$B$11</f>
        <v>2.0699999999999998</v>
      </c>
      <c r="G16" s="55"/>
      <c r="H16" s="56">
        <f t="shared" si="0"/>
        <v>0</v>
      </c>
    </row>
    <row r="17" spans="1:9" ht="15.6" x14ac:dyDescent="0.3">
      <c r="A17" s="51" t="s">
        <v>1</v>
      </c>
      <c r="B17" s="54"/>
      <c r="C17" s="54"/>
      <c r="D17" s="54"/>
      <c r="E17" s="54"/>
      <c r="F17" s="54"/>
      <c r="G17" s="55"/>
      <c r="H17" s="56"/>
    </row>
    <row r="18" spans="1:9" ht="15.6" x14ac:dyDescent="0.3">
      <c r="A18" s="57" t="s">
        <v>56</v>
      </c>
      <c r="B18" s="54">
        <f>+Approved!$B$13</f>
        <v>65.03</v>
      </c>
      <c r="C18" s="54"/>
      <c r="D18" s="54">
        <f t="shared" ref="D18:D20" si="2">+F18-B18</f>
        <v>1.0799999999999983</v>
      </c>
      <c r="E18" s="54"/>
      <c r="F18" s="54">
        <f>+Proposed!$B$13</f>
        <v>66.11</v>
      </c>
      <c r="G18" s="55"/>
      <c r="H18" s="56">
        <f t="shared" ref="H18:H20" si="3">IFERROR(D18/B18,0)</f>
        <v>1.6607719514070401E-2</v>
      </c>
    </row>
    <row r="19" spans="1:9" ht="15.6" x14ac:dyDescent="0.3">
      <c r="A19" s="58" t="s">
        <v>57</v>
      </c>
      <c r="B19" s="54">
        <f>+Approved!$B$14</f>
        <v>56.97</v>
      </c>
      <c r="C19" s="54"/>
      <c r="D19" s="54">
        <f t="shared" si="2"/>
        <v>0</v>
      </c>
      <c r="E19" s="54"/>
      <c r="F19" s="54">
        <f>+Proposed!$B$14</f>
        <v>56.97</v>
      </c>
      <c r="G19" s="55"/>
      <c r="H19" s="56">
        <f t="shared" si="3"/>
        <v>0</v>
      </c>
    </row>
    <row r="20" spans="1:9" ht="15.6" x14ac:dyDescent="0.3">
      <c r="A20" s="57" t="s">
        <v>58</v>
      </c>
      <c r="B20" s="54">
        <f>+Approved!$B$15</f>
        <v>16.07</v>
      </c>
      <c r="C20" s="54"/>
      <c r="D20" s="54">
        <f t="shared" si="2"/>
        <v>0</v>
      </c>
      <c r="E20" s="54"/>
      <c r="F20" s="54">
        <f>+Proposed!$B$15</f>
        <v>16.07</v>
      </c>
      <c r="G20" s="55"/>
      <c r="H20" s="56">
        <f t="shared" si="3"/>
        <v>0</v>
      </c>
    </row>
    <row r="21" spans="1:9" ht="15.6" x14ac:dyDescent="0.3">
      <c r="A21" s="53" t="s">
        <v>5</v>
      </c>
      <c r="B21" s="54"/>
      <c r="C21" s="54"/>
      <c r="D21" s="54"/>
      <c r="E21" s="54"/>
      <c r="F21" s="54"/>
      <c r="G21" s="55"/>
      <c r="H21" s="56"/>
    </row>
    <row r="22" spans="1:9" ht="15.6" x14ac:dyDescent="0.3">
      <c r="A22" s="58" t="s">
        <v>25</v>
      </c>
      <c r="B22" s="54">
        <f>+Approved!$B$21</f>
        <v>155.06</v>
      </c>
      <c r="C22" s="54"/>
      <c r="D22" s="54">
        <f t="shared" ref="D22:D23" si="4">+F22-B22</f>
        <v>11.5</v>
      </c>
      <c r="E22" s="54"/>
      <c r="F22" s="54">
        <f>+Proposed!$B$21</f>
        <v>166.56</v>
      </c>
      <c r="G22" s="55"/>
      <c r="H22" s="56">
        <f t="shared" ref="H22:H23" si="5">IFERROR(D22/B22,0)</f>
        <v>7.4164839416999875E-2</v>
      </c>
    </row>
    <row r="23" spans="1:9" ht="15.6" x14ac:dyDescent="0.3">
      <c r="A23" s="15" t="s">
        <v>14</v>
      </c>
      <c r="B23" s="59">
        <f>+Approved!$B$20</f>
        <v>42.02</v>
      </c>
      <c r="C23" s="59"/>
      <c r="D23" s="59">
        <f t="shared" si="4"/>
        <v>2.2199999999999989</v>
      </c>
      <c r="E23" s="59"/>
      <c r="F23" s="54">
        <f>+Proposed!$B$20</f>
        <v>44.24</v>
      </c>
      <c r="G23" s="60"/>
      <c r="H23" s="56">
        <f t="shared" si="5"/>
        <v>5.2831984769157514E-2</v>
      </c>
    </row>
    <row r="24" spans="1:9" ht="15.6" x14ac:dyDescent="0.3">
      <c r="A24" s="18" t="s">
        <v>6</v>
      </c>
      <c r="B24" s="61"/>
      <c r="C24" s="61"/>
      <c r="D24" s="61"/>
      <c r="E24" s="61"/>
      <c r="F24" s="54"/>
      <c r="G24" s="22"/>
      <c r="H24" s="56"/>
    </row>
    <row r="25" spans="1:9" ht="16.899999999999999" customHeight="1" x14ac:dyDescent="0.3">
      <c r="A25" s="2" t="s">
        <v>87</v>
      </c>
      <c r="B25" s="61">
        <f>+Approved!$B$24</f>
        <v>98.81</v>
      </c>
      <c r="C25" s="61"/>
      <c r="D25" s="61">
        <f t="shared" ref="D25:D27" si="6">+F25-B25</f>
        <v>3.2599999999999909</v>
      </c>
      <c r="E25" s="61"/>
      <c r="F25" s="54">
        <f>+Proposed!$B$24</f>
        <v>102.07</v>
      </c>
      <c r="G25" s="22"/>
      <c r="H25" s="56">
        <f t="shared" ref="H25:H27" si="7">IFERROR(D25/B25,0)</f>
        <v>3.2992612083797092E-2</v>
      </c>
    </row>
    <row r="26" spans="1:9" ht="15.75" x14ac:dyDescent="0.25">
      <c r="A26" s="2" t="s">
        <v>9</v>
      </c>
      <c r="B26" s="61">
        <f>+Approved!$B$25</f>
        <v>76.209999999999994</v>
      </c>
      <c r="C26" s="61"/>
      <c r="D26" s="61">
        <f t="shared" si="6"/>
        <v>0</v>
      </c>
      <c r="E26" s="61"/>
      <c r="F26" s="54">
        <f>+Proposed!$B$25</f>
        <v>76.209999999999994</v>
      </c>
      <c r="G26" s="22"/>
      <c r="H26" s="56">
        <f t="shared" si="7"/>
        <v>0</v>
      </c>
    </row>
    <row r="27" spans="1:9" ht="15.75" x14ac:dyDescent="0.25">
      <c r="A27" s="2" t="s">
        <v>59</v>
      </c>
      <c r="B27" s="61">
        <f>+Approved!$B$26</f>
        <v>9.2100000000000009</v>
      </c>
      <c r="C27" s="61"/>
      <c r="D27" s="61">
        <f t="shared" si="6"/>
        <v>0</v>
      </c>
      <c r="E27" s="61"/>
      <c r="F27" s="54">
        <f>+Proposed!$B$26</f>
        <v>9.2100000000000009</v>
      </c>
      <c r="G27" s="22"/>
      <c r="H27" s="56">
        <f t="shared" si="7"/>
        <v>0</v>
      </c>
    </row>
    <row r="28" spans="1:9" ht="15.75" x14ac:dyDescent="0.25">
      <c r="A28" s="18" t="s">
        <v>60</v>
      </c>
      <c r="B28" s="62"/>
      <c r="C28" s="62"/>
      <c r="D28" s="62"/>
      <c r="E28" s="62"/>
      <c r="F28" s="54"/>
      <c r="G28" s="63"/>
      <c r="H28" s="56"/>
    </row>
    <row r="29" spans="1:9" ht="15.75" x14ac:dyDescent="0.25">
      <c r="A29" s="15" t="s">
        <v>61</v>
      </c>
      <c r="B29" s="62">
        <f>+Approved!$B$6</f>
        <v>6.76</v>
      </c>
      <c r="C29" s="62"/>
      <c r="D29" s="62">
        <f t="shared" ref="D29:D37" si="8">+F29-B29</f>
        <v>0.73000000000000043</v>
      </c>
      <c r="E29" s="61"/>
      <c r="F29" s="54">
        <f>+Proposed!$B$6</f>
        <v>7.49</v>
      </c>
      <c r="G29" s="22"/>
      <c r="H29" s="56">
        <f t="shared" ref="H29:H37" si="9">IFERROR(D29/B29,0)</f>
        <v>0.10798816568047344</v>
      </c>
    </row>
    <row r="30" spans="1:9" ht="15.75" customHeight="1" x14ac:dyDescent="0.25">
      <c r="A30" s="15" t="s">
        <v>4</v>
      </c>
      <c r="B30" s="54">
        <f>+Approved!$B$16</f>
        <v>29.52</v>
      </c>
      <c r="C30" s="54"/>
      <c r="D30" s="54">
        <f t="shared" si="8"/>
        <v>1.6999999999999993</v>
      </c>
      <c r="E30" s="54"/>
      <c r="F30" s="54">
        <f>+Proposed!$B$16</f>
        <v>31.22</v>
      </c>
      <c r="G30" s="55"/>
      <c r="H30" s="56">
        <f t="shared" si="9"/>
        <v>5.7588075880758788E-2</v>
      </c>
      <c r="I30" s="64"/>
    </row>
    <row r="31" spans="1:9" ht="15.75" customHeight="1" x14ac:dyDescent="0.25">
      <c r="A31" s="15" t="s">
        <v>32</v>
      </c>
      <c r="B31" s="54">
        <f>+Approved!$B$17</f>
        <v>0.48</v>
      </c>
      <c r="C31" s="61"/>
      <c r="D31" s="61">
        <f t="shared" si="8"/>
        <v>0</v>
      </c>
      <c r="E31" s="61"/>
      <c r="F31" s="54">
        <f>+Proposed!$B$17</f>
        <v>0.48</v>
      </c>
      <c r="G31" s="22"/>
      <c r="H31" s="56">
        <f t="shared" si="9"/>
        <v>0</v>
      </c>
    </row>
    <row r="32" spans="1:9" ht="15.75" x14ac:dyDescent="0.25">
      <c r="A32" s="15" t="s">
        <v>15</v>
      </c>
      <c r="B32" s="54">
        <f>+Approved!$B$18</f>
        <v>7.07</v>
      </c>
      <c r="C32" s="61"/>
      <c r="D32" s="61">
        <f t="shared" si="8"/>
        <v>0.26999999999999957</v>
      </c>
      <c r="E32" s="61"/>
      <c r="F32" s="54">
        <f>+Proposed!$B$18</f>
        <v>7.34</v>
      </c>
      <c r="G32" s="22"/>
      <c r="H32" s="56">
        <f t="shared" si="9"/>
        <v>3.8189533239038127E-2</v>
      </c>
    </row>
    <row r="33" spans="1:9" ht="15.75" customHeight="1" x14ac:dyDescent="0.25">
      <c r="A33" s="15" t="s">
        <v>16</v>
      </c>
      <c r="B33" s="59">
        <f>+Approved!$B$22</f>
        <v>4.13</v>
      </c>
      <c r="C33" s="59"/>
      <c r="D33" s="59">
        <f t="shared" si="8"/>
        <v>0.12000000000000011</v>
      </c>
      <c r="E33" s="59"/>
      <c r="F33" s="54">
        <f>+Proposed!$B$22</f>
        <v>4.25</v>
      </c>
      <c r="G33" s="65"/>
      <c r="H33" s="56">
        <f t="shared" si="9"/>
        <v>2.9055690072639251E-2</v>
      </c>
      <c r="I33" s="64"/>
    </row>
    <row r="34" spans="1:9" ht="15.75" x14ac:dyDescent="0.25">
      <c r="A34" s="15" t="s">
        <v>13</v>
      </c>
      <c r="B34" s="61">
        <f>+Approved!$B$27</f>
        <v>5.33</v>
      </c>
      <c r="C34" s="61"/>
      <c r="D34" s="61">
        <f t="shared" si="8"/>
        <v>7.0000000000000284E-2</v>
      </c>
      <c r="E34" s="61"/>
      <c r="F34" s="54">
        <f>+Proposed!$B$27</f>
        <v>5.4</v>
      </c>
      <c r="G34" s="22"/>
      <c r="H34" s="56">
        <f t="shared" si="9"/>
        <v>1.3133208255159528E-2</v>
      </c>
    </row>
    <row r="35" spans="1:9" ht="15.75" x14ac:dyDescent="0.25">
      <c r="A35" s="15" t="s">
        <v>35</v>
      </c>
      <c r="B35" s="61">
        <f>+Approved!$B$28</f>
        <v>11.41</v>
      </c>
      <c r="C35" s="61"/>
      <c r="D35" s="61">
        <f t="shared" si="8"/>
        <v>2.2899999999999991</v>
      </c>
      <c r="E35" s="61"/>
      <c r="F35" s="54">
        <f>+Proposed!$B$29</f>
        <v>13.7</v>
      </c>
      <c r="G35" s="22"/>
      <c r="H35" s="56">
        <f t="shared" si="9"/>
        <v>0.20070113935144601</v>
      </c>
    </row>
    <row r="36" spans="1:9" ht="15.75" x14ac:dyDescent="0.25">
      <c r="A36" s="15" t="s">
        <v>36</v>
      </c>
      <c r="B36" s="61">
        <f>+Approved!$B$29</f>
        <v>16.96</v>
      </c>
      <c r="C36" s="61"/>
      <c r="D36" s="61">
        <f t="shared" si="8"/>
        <v>1.1999999999999993</v>
      </c>
      <c r="E36" s="61"/>
      <c r="F36" s="54">
        <f>+Proposed!$B$30</f>
        <v>18.16</v>
      </c>
      <c r="G36" s="22"/>
      <c r="H36" s="56">
        <f t="shared" si="9"/>
        <v>7.0754716981132032E-2</v>
      </c>
    </row>
    <row r="37" spans="1:9" ht="15.75" x14ac:dyDescent="0.25">
      <c r="A37" s="15" t="s">
        <v>12</v>
      </c>
      <c r="B37" s="66">
        <f>+Approved!$B$30</f>
        <v>6.58</v>
      </c>
      <c r="C37" s="62"/>
      <c r="D37" s="66">
        <f t="shared" si="8"/>
        <v>0.67999999999999972</v>
      </c>
      <c r="E37" s="61"/>
      <c r="F37" s="67">
        <f>+Proposed!$B$31</f>
        <v>7.26</v>
      </c>
      <c r="G37" s="22"/>
      <c r="H37" s="56">
        <f t="shared" si="9"/>
        <v>0.10334346504559266</v>
      </c>
    </row>
    <row r="38" spans="1:9" ht="15.75" x14ac:dyDescent="0.25">
      <c r="A38" s="15"/>
      <c r="B38" s="62"/>
      <c r="C38" s="62"/>
      <c r="D38" s="62"/>
      <c r="E38" s="61"/>
      <c r="F38" s="54"/>
      <c r="G38" s="22"/>
      <c r="H38" s="56"/>
    </row>
    <row r="39" spans="1:9" ht="15.75" x14ac:dyDescent="0.25">
      <c r="A39" s="68" t="s">
        <v>7</v>
      </c>
      <c r="B39" s="61">
        <f>SUM(B12:B37)</f>
        <v>764.32000000000016</v>
      </c>
      <c r="C39" s="61"/>
      <c r="D39" s="61">
        <f>SUM(D12:D37)</f>
        <v>22.829999999999981</v>
      </c>
      <c r="E39" s="61"/>
      <c r="F39" s="54">
        <f>SUM(F12:F37)</f>
        <v>787.1500000000002</v>
      </c>
      <c r="G39" s="109" t="s">
        <v>115</v>
      </c>
      <c r="H39" s="56">
        <f t="shared" ref="H39:H41" si="10">IFERROR(D39/B39,0)</f>
        <v>2.9869688088758603E-2</v>
      </c>
    </row>
    <row r="40" spans="1:9" ht="23.25" x14ac:dyDescent="0.25">
      <c r="A40" s="18" t="s">
        <v>8</v>
      </c>
      <c r="B40" s="61">
        <f>+Approved!$B$34</f>
        <v>25</v>
      </c>
      <c r="C40" s="61"/>
      <c r="D40" s="61">
        <f t="shared" ref="D40:D41" si="11">+F40-B40</f>
        <v>0</v>
      </c>
      <c r="E40" s="61"/>
      <c r="F40" s="54">
        <f>+Proposed!$B$35</f>
        <v>25</v>
      </c>
      <c r="G40" s="110" t="s">
        <v>116</v>
      </c>
      <c r="H40" s="56">
        <f t="shared" si="10"/>
        <v>0</v>
      </c>
    </row>
    <row r="41" spans="1:9" ht="23.25" x14ac:dyDescent="0.25">
      <c r="A41" s="18" t="s">
        <v>62</v>
      </c>
      <c r="B41" s="66">
        <f>+Approved!$B$33</f>
        <v>225</v>
      </c>
      <c r="C41" s="62"/>
      <c r="D41" s="66">
        <f t="shared" si="11"/>
        <v>86.25</v>
      </c>
      <c r="E41" s="61"/>
      <c r="F41" s="67">
        <f>+Proposed!$B$34</f>
        <v>311.25</v>
      </c>
      <c r="G41" s="110" t="s">
        <v>117</v>
      </c>
      <c r="H41" s="56">
        <f t="shared" si="10"/>
        <v>0.38333333333333336</v>
      </c>
    </row>
    <row r="42" spans="1:9" ht="15.75" x14ac:dyDescent="0.25">
      <c r="A42" s="18"/>
      <c r="B42" s="61"/>
      <c r="C42" s="61"/>
      <c r="D42" s="61"/>
      <c r="E42" s="61"/>
      <c r="F42" s="54"/>
      <c r="G42" s="22"/>
      <c r="H42" s="56"/>
    </row>
    <row r="43" spans="1:9" ht="15.75" x14ac:dyDescent="0.25">
      <c r="A43" s="18" t="s">
        <v>38</v>
      </c>
      <c r="B43" s="61">
        <f>SUM(B39:B41)</f>
        <v>1014.3200000000002</v>
      </c>
      <c r="C43" s="61"/>
      <c r="D43" s="61">
        <f>SUM(D39:D41)</f>
        <v>109.07999999999998</v>
      </c>
      <c r="E43" s="61"/>
      <c r="F43" s="54">
        <f>SUM(F39:F41)</f>
        <v>1123.4000000000001</v>
      </c>
      <c r="G43" s="22"/>
      <c r="H43" s="56">
        <f t="shared" ref="H43" si="12">D43/B43</f>
        <v>0.10754002681599492</v>
      </c>
    </row>
    <row r="44" spans="1:9" ht="15.75" x14ac:dyDescent="0.25">
      <c r="A44" s="18"/>
      <c r="B44" s="61"/>
      <c r="C44" s="61"/>
      <c r="D44" s="61"/>
      <c r="E44" s="61"/>
      <c r="F44" s="54"/>
      <c r="G44" s="22"/>
      <c r="H44" s="56"/>
    </row>
    <row r="45" spans="1:9" ht="15.75" x14ac:dyDescent="0.25">
      <c r="A45" s="69" t="s">
        <v>39</v>
      </c>
      <c r="B45" s="61"/>
      <c r="C45" s="61"/>
      <c r="D45" s="61"/>
      <c r="E45" s="61"/>
      <c r="F45" s="54"/>
      <c r="G45" s="22"/>
      <c r="H45" s="56"/>
    </row>
    <row r="46" spans="1:9" ht="15.75" x14ac:dyDescent="0.25">
      <c r="A46" s="53" t="s">
        <v>10</v>
      </c>
      <c r="B46" s="61">
        <f>+Approved!$D$7</f>
        <v>32.03</v>
      </c>
      <c r="C46" s="61"/>
      <c r="D46" s="61">
        <f t="shared" ref="D46" si="13">+F46-B46</f>
        <v>-2.41</v>
      </c>
      <c r="E46" s="61"/>
      <c r="F46" s="54">
        <f>+Proposed!$D$7</f>
        <v>29.62</v>
      </c>
      <c r="G46" s="22"/>
      <c r="H46" s="56">
        <f>IFERROR(D46/B46,0)</f>
        <v>-7.5241960661879492E-2</v>
      </c>
    </row>
    <row r="47" spans="1:9" ht="18.75" x14ac:dyDescent="0.25">
      <c r="A47" s="53" t="s">
        <v>92</v>
      </c>
      <c r="B47" s="61"/>
      <c r="C47" s="61"/>
      <c r="D47" s="61"/>
      <c r="E47" s="61"/>
      <c r="F47" s="54"/>
      <c r="G47" s="22"/>
      <c r="H47" s="56"/>
    </row>
    <row r="48" spans="1:9" ht="15.75" x14ac:dyDescent="0.25">
      <c r="A48" s="85" t="s">
        <v>11</v>
      </c>
      <c r="B48" s="61">
        <f>+Approved!$D$24</f>
        <v>58.32</v>
      </c>
      <c r="C48" s="61"/>
      <c r="D48" s="61">
        <f t="shared" ref="D48:D51" si="14">+F48-B48</f>
        <v>1.9200000000000017</v>
      </c>
      <c r="E48" s="61"/>
      <c r="F48" s="54">
        <f>+Proposed!$D$24</f>
        <v>60.24</v>
      </c>
      <c r="G48" s="22"/>
      <c r="H48" s="56">
        <f t="shared" ref="H48:H51" si="15">IFERROR(D48/B48,0)</f>
        <v>3.2921810699588508E-2</v>
      </c>
    </row>
    <row r="49" spans="1:8" ht="15.75" x14ac:dyDescent="0.25">
      <c r="A49" s="85" t="s">
        <v>89</v>
      </c>
      <c r="B49" s="61">
        <f>+Approved!$D$25</f>
        <v>39</v>
      </c>
      <c r="C49" s="61"/>
      <c r="D49" s="61">
        <f t="shared" si="14"/>
        <v>0</v>
      </c>
      <c r="E49" s="61"/>
      <c r="F49" s="54">
        <f>+Proposed!$D$25</f>
        <v>39</v>
      </c>
      <c r="G49" s="22"/>
      <c r="H49" s="56">
        <f t="shared" si="15"/>
        <v>0</v>
      </c>
    </row>
    <row r="50" spans="1:8" ht="15.75" x14ac:dyDescent="0.25">
      <c r="A50" s="18" t="s">
        <v>8</v>
      </c>
      <c r="B50" s="61">
        <f>+Approved!$D$34</f>
        <v>25</v>
      </c>
      <c r="C50" s="61"/>
      <c r="D50" s="61">
        <f t="shared" si="14"/>
        <v>0</v>
      </c>
      <c r="E50" s="61"/>
      <c r="F50" s="54">
        <f>+Proposed!$D$35</f>
        <v>25</v>
      </c>
      <c r="G50" s="22"/>
      <c r="H50" s="56">
        <f t="shared" si="15"/>
        <v>0</v>
      </c>
    </row>
    <row r="51" spans="1:8" ht="18" x14ac:dyDescent="0.25">
      <c r="A51" s="18" t="s">
        <v>63</v>
      </c>
      <c r="B51" s="66">
        <f>+Approved!$D$33</f>
        <v>75</v>
      </c>
      <c r="C51" s="62"/>
      <c r="D51" s="66">
        <f t="shared" si="14"/>
        <v>33.75</v>
      </c>
      <c r="E51" s="61"/>
      <c r="F51" s="67">
        <f>+Proposed!$D$34</f>
        <v>108.75</v>
      </c>
      <c r="G51" s="22"/>
      <c r="H51" s="56">
        <f t="shared" si="15"/>
        <v>0.45</v>
      </c>
    </row>
    <row r="52" spans="1:8" ht="15.75" x14ac:dyDescent="0.25">
      <c r="A52" s="18"/>
      <c r="B52" s="61"/>
      <c r="C52" s="61"/>
      <c r="D52" s="61"/>
      <c r="E52" s="61"/>
      <c r="F52" s="54"/>
      <c r="G52" s="22"/>
      <c r="H52" s="56"/>
    </row>
    <row r="53" spans="1:8" ht="15.75" x14ac:dyDescent="0.25">
      <c r="A53" s="18" t="s">
        <v>41</v>
      </c>
      <c r="B53" s="61">
        <f>SUM(B46:B51)</f>
        <v>229.35</v>
      </c>
      <c r="C53" s="61"/>
      <c r="D53" s="61">
        <f t="shared" ref="D53" si="16">SUM(D46:D51)</f>
        <v>33.260000000000005</v>
      </c>
      <c r="E53" s="61"/>
      <c r="F53" s="54">
        <f>SUM(F46:F51)</f>
        <v>262.61</v>
      </c>
      <c r="G53" s="22"/>
      <c r="H53" s="56">
        <f>IFERROR(D53/B53,0)</f>
        <v>0.14501853063004144</v>
      </c>
    </row>
    <row r="54" spans="1:8" x14ac:dyDescent="0.25">
      <c r="A54" s="110" t="s">
        <v>118</v>
      </c>
    </row>
    <row r="55" spans="1:8" ht="18" x14ac:dyDescent="0.25">
      <c r="A55" s="1" t="s">
        <v>64</v>
      </c>
      <c r="B55" s="1"/>
      <c r="C55" s="1"/>
      <c r="D55" s="1"/>
      <c r="E55" s="1"/>
      <c r="F55" s="1"/>
      <c r="G55" s="1"/>
      <c r="H55" s="1"/>
    </row>
    <row r="56" spans="1:8" ht="18" x14ac:dyDescent="0.25">
      <c r="A56" s="1" t="s">
        <v>65</v>
      </c>
      <c r="B56" s="1"/>
      <c r="C56" s="1"/>
      <c r="D56" s="1"/>
      <c r="E56" s="1"/>
      <c r="F56" s="1"/>
      <c r="G56" s="1"/>
      <c r="H56" s="1"/>
    </row>
    <row r="57" spans="1:8" ht="18" x14ac:dyDescent="0.25">
      <c r="A57" s="84" t="s">
        <v>86</v>
      </c>
    </row>
    <row r="58" spans="1:8" ht="18" x14ac:dyDescent="0.25">
      <c r="A58" s="84" t="s">
        <v>88</v>
      </c>
    </row>
    <row r="59" spans="1:8" ht="18" x14ac:dyDescent="0.25">
      <c r="A59" s="84" t="s">
        <v>90</v>
      </c>
    </row>
    <row r="60" spans="1:8" ht="18" x14ac:dyDescent="0.25">
      <c r="A60" s="84"/>
    </row>
    <row r="62" spans="1:8" x14ac:dyDescent="0.25">
      <c r="A62" s="111" t="s">
        <v>115</v>
      </c>
      <c r="B62" s="117">
        <f>F39</f>
        <v>787.1500000000002</v>
      </c>
      <c r="C62" s="113"/>
      <c r="D62" s="113" t="s">
        <v>119</v>
      </c>
      <c r="E62" s="113"/>
      <c r="F62" s="113">
        <f>B62*2</f>
        <v>1574.3000000000004</v>
      </c>
    </row>
    <row r="63" spans="1:8" x14ac:dyDescent="0.25">
      <c r="A63" s="114" t="s">
        <v>116</v>
      </c>
      <c r="B63" s="117">
        <f>F40</f>
        <v>25</v>
      </c>
      <c r="C63" s="113"/>
      <c r="D63" s="113" t="s">
        <v>119</v>
      </c>
      <c r="E63" s="113"/>
      <c r="F63" s="113">
        <f>B63*2</f>
        <v>50</v>
      </c>
    </row>
    <row r="64" spans="1:8" x14ac:dyDescent="0.25">
      <c r="A64" s="114" t="s">
        <v>121</v>
      </c>
      <c r="B64" s="117">
        <f>F41/VALUE(MID(A55,13,2))</f>
        <v>20.75</v>
      </c>
      <c r="C64" s="113"/>
      <c r="D64" s="113" t="s">
        <v>120</v>
      </c>
      <c r="E64" s="113"/>
      <c r="F64" s="115">
        <f>(B64*12)*2</f>
        <v>498</v>
      </c>
    </row>
    <row r="65" spans="1:6" x14ac:dyDescent="0.25">
      <c r="A65" s="112"/>
      <c r="B65" s="113"/>
      <c r="C65" s="113"/>
      <c r="D65" s="113"/>
      <c r="E65" s="113"/>
      <c r="F65" s="113">
        <f>SUM(F62:F64)</f>
        <v>2122.3000000000002</v>
      </c>
    </row>
  </sheetData>
  <mergeCells count="5">
    <mergeCell ref="A4:H4"/>
    <mergeCell ref="A5:H5"/>
    <mergeCell ref="A6:H6"/>
    <mergeCell ref="A7:H7"/>
    <mergeCell ref="A8:H8"/>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Proposed</vt:lpstr>
      <vt:lpstr>Approved</vt:lpstr>
      <vt:lpstr>BOG Fall Spring On</vt:lpstr>
      <vt:lpstr>BOG Fall Spring Off</vt:lpstr>
      <vt:lpstr>BOG Summer On</vt:lpstr>
      <vt:lpstr>BOG Summer Off</vt:lpstr>
      <vt:lpstr>FY14 PVM, Fr, So, Jr &amp; Sr</vt:lpstr>
      <vt:lpstr>BOG Fall Spring On_COA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Executive Assistant,ASCSU</dc:creator>
  <dc:description>This file is a revision to the file actually submitted to the Board Office (FY14 Proposed Student General Fees_2013_04_24), adjusted because of a rounding error in the fall/spring on campus rate.  The amount is 1 penny, and in the student's favor, so this version will not be forwarded to the Board, but implemented as corrected.</dc:description>
  <cp:lastModifiedBy>Eret,Allison (EID)</cp:lastModifiedBy>
  <cp:lastPrinted>2015-05-12T18:52:05Z</cp:lastPrinted>
  <dcterms:created xsi:type="dcterms:W3CDTF">2011-04-13T00:08:44Z</dcterms:created>
  <dcterms:modified xsi:type="dcterms:W3CDTF">2015-05-12T18:52:26Z</dcterms:modified>
</cp:coreProperties>
</file>